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:\FINANCIJSKA IZVJEŠĆA\IZVRŠENJE PRORAČUNA\Izvršenje fin.plana 06-2026\"/>
    </mc:Choice>
  </mc:AlternateContent>
  <xr:revisionPtr revIDLastSave="0" documentId="13_ncr:1_{B6E3CBA2-1CDD-4C6E-9F89-E19D6AA82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rashoda'!$A$7:$F$26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rashoda'!$A$31:$F$31</definedName>
    <definedName name="S2A_RedoviSveuk" localSheetId="3">'Posebni dio'!$A$8:$F$8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C8" i="3" l="1"/>
  <c r="C9" i="3"/>
  <c r="F9" i="3" s="1"/>
  <c r="C31" i="3"/>
  <c r="C7" i="3"/>
  <c r="B7" i="3"/>
  <c r="E97" i="5"/>
  <c r="F97" i="5"/>
  <c r="D94" i="5"/>
  <c r="D95" i="5"/>
  <c r="F95" i="5" s="1"/>
  <c r="B94" i="5"/>
  <c r="B95" i="5"/>
  <c r="F96" i="5"/>
  <c r="E96" i="5"/>
  <c r="E95" i="5"/>
  <c r="F78" i="5"/>
  <c r="E78" i="5"/>
  <c r="B34" i="5"/>
  <c r="B27" i="5" s="1"/>
  <c r="F36" i="5"/>
  <c r="E36" i="5"/>
  <c r="B111" i="3"/>
  <c r="B127" i="3"/>
  <c r="F126" i="3"/>
  <c r="E126" i="3"/>
  <c r="F125" i="3"/>
  <c r="D125" i="3"/>
  <c r="C125" i="3"/>
  <c r="B125" i="3"/>
  <c r="E125" i="3" s="1"/>
  <c r="F110" i="3"/>
  <c r="E110" i="3"/>
  <c r="D109" i="3"/>
  <c r="C109" i="3"/>
  <c r="F109" i="3" s="1"/>
  <c r="B109" i="3"/>
  <c r="E109" i="3" s="1"/>
  <c r="B77" i="3"/>
  <c r="F79" i="3"/>
  <c r="E79" i="3"/>
  <c r="F30" i="3"/>
  <c r="F29" i="3"/>
  <c r="F28" i="3"/>
  <c r="F27" i="3"/>
  <c r="E30" i="3"/>
  <c r="B29" i="3"/>
  <c r="E29" i="3" s="1"/>
  <c r="B28" i="3"/>
  <c r="B27" i="3" s="1"/>
  <c r="E27" i="3" s="1"/>
  <c r="F93" i="5"/>
  <c r="E93" i="5"/>
  <c r="F92" i="5"/>
  <c r="E92" i="5"/>
  <c r="D91" i="5"/>
  <c r="D88" i="5" s="1"/>
  <c r="F88" i="5" s="1"/>
  <c r="B91" i="5"/>
  <c r="B88" i="5" s="1"/>
  <c r="E88" i="5" s="1"/>
  <c r="F90" i="5"/>
  <c r="E90" i="5"/>
  <c r="D89" i="5"/>
  <c r="F89" i="5" s="1"/>
  <c r="B89" i="5"/>
  <c r="E89" i="5" s="1"/>
  <c r="F87" i="5"/>
  <c r="E87" i="5"/>
  <c r="D86" i="5"/>
  <c r="F86" i="5" s="1"/>
  <c r="B86" i="5"/>
  <c r="E86" i="5" s="1"/>
  <c r="F85" i="5"/>
  <c r="E85" i="5"/>
  <c r="F84" i="5"/>
  <c r="E84" i="5"/>
  <c r="D83" i="5"/>
  <c r="F83" i="5" s="1"/>
  <c r="B83" i="5"/>
  <c r="F82" i="5"/>
  <c r="E82" i="5"/>
  <c r="F81" i="5"/>
  <c r="D81" i="5"/>
  <c r="B81" i="5"/>
  <c r="E81" i="5" s="1"/>
  <c r="F80" i="5"/>
  <c r="E80" i="5"/>
  <c r="F79" i="5"/>
  <c r="E79" i="5"/>
  <c r="F77" i="5"/>
  <c r="E77" i="5"/>
  <c r="D76" i="5"/>
  <c r="B76" i="5"/>
  <c r="F75" i="5"/>
  <c r="E75" i="5"/>
  <c r="D74" i="5"/>
  <c r="F74" i="5" s="1"/>
  <c r="B74" i="5"/>
  <c r="F72" i="5"/>
  <c r="E72" i="5"/>
  <c r="D71" i="5"/>
  <c r="F71" i="5" s="1"/>
  <c r="B71" i="5"/>
  <c r="E71" i="5" s="1"/>
  <c r="F70" i="5"/>
  <c r="E70" i="5"/>
  <c r="D69" i="5"/>
  <c r="F69" i="5" s="1"/>
  <c r="B69" i="5"/>
  <c r="F66" i="5"/>
  <c r="E66" i="5"/>
  <c r="D65" i="5"/>
  <c r="F65" i="5" s="1"/>
  <c r="B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D44" i="5"/>
  <c r="B44" i="5"/>
  <c r="E44" i="5" s="1"/>
  <c r="F43" i="5"/>
  <c r="E43" i="5"/>
  <c r="F42" i="5"/>
  <c r="E42" i="5"/>
  <c r="F41" i="5"/>
  <c r="E41" i="5"/>
  <c r="F40" i="5"/>
  <c r="E40" i="5"/>
  <c r="D39" i="5"/>
  <c r="F39" i="5" s="1"/>
  <c r="B39" i="5"/>
  <c r="F35" i="5"/>
  <c r="E35" i="5"/>
  <c r="D34" i="5"/>
  <c r="D27" i="5" s="1"/>
  <c r="F27" i="5" s="1"/>
  <c r="F33" i="5"/>
  <c r="E33" i="5"/>
  <c r="F32" i="5"/>
  <c r="E32" i="5"/>
  <c r="F31" i="5"/>
  <c r="E31" i="5"/>
  <c r="F30" i="5"/>
  <c r="E30" i="5"/>
  <c r="D29" i="5"/>
  <c r="F29" i="5" s="1"/>
  <c r="B29" i="5"/>
  <c r="D17" i="5"/>
  <c r="F17" i="5" s="1"/>
  <c r="B17" i="5"/>
  <c r="D8" i="5"/>
  <c r="C8" i="5"/>
  <c r="F8" i="5" s="1"/>
  <c r="B8" i="5"/>
  <c r="F7" i="5"/>
  <c r="E7" i="5"/>
  <c r="D6" i="5"/>
  <c r="C6" i="5"/>
  <c r="B6" i="5"/>
  <c r="D5" i="5"/>
  <c r="C5" i="5"/>
  <c r="B5" i="5"/>
  <c r="F30" i="4"/>
  <c r="D30" i="4"/>
  <c r="C30" i="4"/>
  <c r="B30" i="4"/>
  <c r="E30" i="4" s="1"/>
  <c r="D29" i="4"/>
  <c r="E29" i="4" s="1"/>
  <c r="C29" i="4"/>
  <c r="B29" i="4"/>
  <c r="F24" i="4"/>
  <c r="E24" i="4"/>
  <c r="D24" i="4"/>
  <c r="C24" i="4"/>
  <c r="B24" i="4"/>
  <c r="D23" i="4"/>
  <c r="F23" i="4" s="1"/>
  <c r="C23" i="4"/>
  <c r="B23" i="4"/>
  <c r="F13" i="4"/>
  <c r="D13" i="4"/>
  <c r="B13" i="4"/>
  <c r="E13" i="4" s="1"/>
  <c r="D12" i="4"/>
  <c r="E12" i="4" s="1"/>
  <c r="B12" i="4"/>
  <c r="F7" i="4"/>
  <c r="D7" i="4"/>
  <c r="B7" i="4"/>
  <c r="E7" i="4" s="1"/>
  <c r="D6" i="4"/>
  <c r="F6" i="4" s="1"/>
  <c r="B6" i="4"/>
  <c r="D140" i="3"/>
  <c r="C140" i="3"/>
  <c r="B140" i="3"/>
  <c r="E140" i="3" s="1"/>
  <c r="F139" i="3"/>
  <c r="E139" i="3"/>
  <c r="D138" i="3"/>
  <c r="C138" i="3"/>
  <c r="B138" i="3"/>
  <c r="E138" i="3" s="1"/>
  <c r="D137" i="3"/>
  <c r="F137" i="3" s="1"/>
  <c r="C137" i="3"/>
  <c r="B137" i="3"/>
  <c r="F124" i="3"/>
  <c r="E124" i="3"/>
  <c r="D123" i="3"/>
  <c r="C123" i="3"/>
  <c r="B123" i="3"/>
  <c r="E123" i="3" s="1"/>
  <c r="F122" i="3"/>
  <c r="E122" i="3"/>
  <c r="D121" i="3"/>
  <c r="C121" i="3"/>
  <c r="F121" i="3" s="1"/>
  <c r="B121" i="3"/>
  <c r="E121" i="3" s="1"/>
  <c r="F120" i="3"/>
  <c r="E120" i="3"/>
  <c r="D119" i="3"/>
  <c r="C119" i="3"/>
  <c r="F119" i="3" s="1"/>
  <c r="B119" i="3"/>
  <c r="E119" i="3" s="1"/>
  <c r="F118" i="3"/>
  <c r="E118" i="3"/>
  <c r="D117" i="3"/>
  <c r="C117" i="3"/>
  <c r="B117" i="3"/>
  <c r="E117" i="3" s="1"/>
  <c r="D116" i="3"/>
  <c r="C116" i="3"/>
  <c r="B116" i="3"/>
  <c r="F108" i="3"/>
  <c r="E108" i="3"/>
  <c r="D107" i="3"/>
  <c r="C107" i="3"/>
  <c r="B107" i="3"/>
  <c r="E107" i="3" s="1"/>
  <c r="F106" i="3"/>
  <c r="E106" i="3"/>
  <c r="D105" i="3"/>
  <c r="C105" i="3"/>
  <c r="F105" i="3" s="1"/>
  <c r="B105" i="3"/>
  <c r="E105" i="3" s="1"/>
  <c r="F104" i="3"/>
  <c r="E104" i="3"/>
  <c r="D103" i="3"/>
  <c r="C103" i="3"/>
  <c r="B103" i="3"/>
  <c r="E103" i="3" s="1"/>
  <c r="F102" i="3"/>
  <c r="E102" i="3"/>
  <c r="D101" i="3"/>
  <c r="C101" i="3"/>
  <c r="F101" i="3" s="1"/>
  <c r="B101" i="3"/>
  <c r="E101" i="3" s="1"/>
  <c r="D100" i="3"/>
  <c r="C100" i="3"/>
  <c r="B100" i="3"/>
  <c r="F89" i="3"/>
  <c r="E89" i="3"/>
  <c r="F88" i="3"/>
  <c r="D88" i="3"/>
  <c r="D85" i="3" s="1"/>
  <c r="F85" i="3" s="1"/>
  <c r="B88" i="3"/>
  <c r="E88" i="3" s="1"/>
  <c r="F87" i="3"/>
  <c r="E87" i="3"/>
  <c r="F86" i="3"/>
  <c r="D86" i="3"/>
  <c r="B86" i="3"/>
  <c r="E86" i="3" s="1"/>
  <c r="F84" i="3"/>
  <c r="E84" i="3"/>
  <c r="F83" i="3"/>
  <c r="D83" i="3"/>
  <c r="B83" i="3"/>
  <c r="E83" i="3" s="1"/>
  <c r="D82" i="3"/>
  <c r="F82" i="3" s="1"/>
  <c r="B82" i="3"/>
  <c r="E82" i="3" s="1"/>
  <c r="F81" i="3"/>
  <c r="E81" i="3"/>
  <c r="F80" i="3"/>
  <c r="D80" i="3"/>
  <c r="D76" i="3" s="1"/>
  <c r="F76" i="3" s="1"/>
  <c r="B80" i="3"/>
  <c r="B76" i="3" s="1"/>
  <c r="F78" i="3"/>
  <c r="E78" i="3"/>
  <c r="F77" i="3"/>
  <c r="D77" i="3"/>
  <c r="E77" i="3"/>
  <c r="F74" i="3"/>
  <c r="E74" i="3"/>
  <c r="F73" i="3"/>
  <c r="D73" i="3"/>
  <c r="B73" i="3"/>
  <c r="E73" i="3" s="1"/>
  <c r="D72" i="3"/>
  <c r="F72" i="3" s="1"/>
  <c r="B72" i="3"/>
  <c r="E72" i="3" s="1"/>
  <c r="F71" i="3"/>
  <c r="E71" i="3"/>
  <c r="F70" i="3"/>
  <c r="E70" i="3"/>
  <c r="F69" i="3"/>
  <c r="E69" i="3"/>
  <c r="F68" i="3"/>
  <c r="E68" i="3"/>
  <c r="F67" i="3"/>
  <c r="D67" i="3"/>
  <c r="B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D57" i="3"/>
  <c r="B57" i="3"/>
  <c r="F56" i="3"/>
  <c r="E56" i="3"/>
  <c r="F55" i="3"/>
  <c r="E55" i="3"/>
  <c r="F54" i="3"/>
  <c r="E54" i="3"/>
  <c r="F53" i="3"/>
  <c r="E53" i="3"/>
  <c r="F52" i="3"/>
  <c r="D52" i="3"/>
  <c r="B52" i="3"/>
  <c r="E52" i="3" s="1"/>
  <c r="F51" i="3"/>
  <c r="E51" i="3"/>
  <c r="F50" i="3"/>
  <c r="E50" i="3"/>
  <c r="F49" i="3"/>
  <c r="E49" i="3"/>
  <c r="F48" i="3"/>
  <c r="E48" i="3"/>
  <c r="F47" i="3"/>
  <c r="D47" i="3"/>
  <c r="B47" i="3"/>
  <c r="E47" i="3" s="1"/>
  <c r="F45" i="3"/>
  <c r="E45" i="3"/>
  <c r="F44" i="3"/>
  <c r="D44" i="3"/>
  <c r="B44" i="3"/>
  <c r="E44" i="3" s="1"/>
  <c r="F43" i="3"/>
  <c r="E43" i="3"/>
  <c r="F42" i="3"/>
  <c r="D42" i="3"/>
  <c r="D38" i="3" s="1"/>
  <c r="F38" i="3" s="1"/>
  <c r="B42" i="3"/>
  <c r="F41" i="3"/>
  <c r="E41" i="3"/>
  <c r="F40" i="3"/>
  <c r="E40" i="3"/>
  <c r="F39" i="3"/>
  <c r="D39" i="3"/>
  <c r="B39" i="3"/>
  <c r="D36" i="3"/>
  <c r="F36" i="3" s="1"/>
  <c r="B36" i="3"/>
  <c r="F26" i="3"/>
  <c r="E26" i="3"/>
  <c r="F25" i="3"/>
  <c r="E25" i="3"/>
  <c r="F24" i="3"/>
  <c r="D24" i="3"/>
  <c r="B24" i="3"/>
  <c r="E24" i="3" s="1"/>
  <c r="D23" i="3"/>
  <c r="F23" i="3" s="1"/>
  <c r="B23" i="3"/>
  <c r="F22" i="3"/>
  <c r="E22" i="3"/>
  <c r="F21" i="3"/>
  <c r="D21" i="3"/>
  <c r="B21" i="3"/>
  <c r="E21" i="3" s="1"/>
  <c r="D20" i="3"/>
  <c r="F20" i="3" s="1"/>
  <c r="B20" i="3"/>
  <c r="E20" i="3" s="1"/>
  <c r="F19" i="3"/>
  <c r="E19" i="3"/>
  <c r="F18" i="3"/>
  <c r="D18" i="3"/>
  <c r="B18" i="3"/>
  <c r="D17" i="3"/>
  <c r="F17" i="3" s="1"/>
  <c r="B17" i="3"/>
  <c r="F16" i="3"/>
  <c r="E16" i="3"/>
  <c r="F15" i="3"/>
  <c r="D15" i="3"/>
  <c r="B15" i="3"/>
  <c r="F14" i="3"/>
  <c r="D14" i="3"/>
  <c r="B14" i="3"/>
  <c r="F13" i="3"/>
  <c r="E13" i="3"/>
  <c r="F12" i="3"/>
  <c r="D12" i="3"/>
  <c r="B12" i="3"/>
  <c r="E12" i="3" s="1"/>
  <c r="D11" i="3"/>
  <c r="F11" i="3" s="1"/>
  <c r="B11" i="3"/>
  <c r="F10" i="3"/>
  <c r="E10" i="3"/>
  <c r="D9" i="3"/>
  <c r="B9" i="3"/>
  <c r="F8" i="3"/>
  <c r="D8" i="3"/>
  <c r="B8" i="3"/>
  <c r="D6" i="3"/>
  <c r="F6" i="3" s="1"/>
  <c r="B6" i="3"/>
  <c r="D25" i="2"/>
  <c r="D26" i="2" s="1"/>
  <c r="C25" i="2"/>
  <c r="C26" i="2" s="1"/>
  <c r="F26" i="2" s="1"/>
  <c r="B25" i="2"/>
  <c r="F24" i="2"/>
  <c r="E24" i="2"/>
  <c r="F23" i="2"/>
  <c r="E23" i="2"/>
  <c r="F22" i="2"/>
  <c r="E22" i="2"/>
  <c r="D22" i="2"/>
  <c r="C22" i="2"/>
  <c r="B22" i="2"/>
  <c r="F21" i="2"/>
  <c r="E21" i="2"/>
  <c r="F20" i="2"/>
  <c r="E20" i="2"/>
  <c r="F19" i="2"/>
  <c r="D19" i="2"/>
  <c r="E19" i="2" s="1"/>
  <c r="C19" i="2"/>
  <c r="B19" i="2"/>
  <c r="F18" i="2"/>
  <c r="E18" i="2"/>
  <c r="D18" i="2"/>
  <c r="C18" i="2"/>
  <c r="B18" i="2"/>
  <c r="F14" i="2"/>
  <c r="D14" i="2"/>
  <c r="C14" i="2"/>
  <c r="B14" i="2"/>
  <c r="D13" i="2"/>
  <c r="C13" i="2"/>
  <c r="F13" i="2" s="1"/>
  <c r="B13" i="2"/>
  <c r="E13" i="2" s="1"/>
  <c r="F12" i="2"/>
  <c r="E12" i="2"/>
  <c r="F11" i="2"/>
  <c r="E11" i="2"/>
  <c r="D10" i="2"/>
  <c r="C10" i="2"/>
  <c r="B10" i="2"/>
  <c r="E10" i="2" s="1"/>
  <c r="F9" i="2"/>
  <c r="E9" i="2"/>
  <c r="F8" i="2"/>
  <c r="E8" i="2"/>
  <c r="D7" i="2"/>
  <c r="C7" i="2"/>
  <c r="F7" i="2" s="1"/>
  <c r="B7" i="2"/>
  <c r="E7" i="2" s="1"/>
  <c r="E83" i="5" l="1"/>
  <c r="B28" i="5"/>
  <c r="E8" i="3"/>
  <c r="E9" i="3"/>
  <c r="E25" i="2"/>
  <c r="B26" i="2"/>
  <c r="E14" i="2"/>
  <c r="E65" i="5"/>
  <c r="E6" i="5"/>
  <c r="F6" i="5"/>
  <c r="E8" i="5"/>
  <c r="B73" i="5"/>
  <c r="B67" i="5" s="1"/>
  <c r="B68" i="5"/>
  <c r="D68" i="5"/>
  <c r="F68" i="5" s="1"/>
  <c r="E69" i="5"/>
  <c r="D73" i="5"/>
  <c r="D67" i="5" s="1"/>
  <c r="F67" i="5" s="1"/>
  <c r="E39" i="5"/>
  <c r="E29" i="5"/>
  <c r="E74" i="5"/>
  <c r="B37" i="5"/>
  <c r="D37" i="5"/>
  <c r="F37" i="5" s="1"/>
  <c r="E27" i="5"/>
  <c r="E17" i="5"/>
  <c r="F5" i="5"/>
  <c r="D38" i="5"/>
  <c r="F38" i="5" s="1"/>
  <c r="E91" i="5"/>
  <c r="E18" i="3"/>
  <c r="E42" i="3"/>
  <c r="E39" i="3"/>
  <c r="E67" i="3"/>
  <c r="B31" i="3"/>
  <c r="F138" i="3"/>
  <c r="F140" i="3"/>
  <c r="E76" i="3"/>
  <c r="D127" i="3"/>
  <c r="E28" i="3"/>
  <c r="E15" i="3"/>
  <c r="F123" i="3"/>
  <c r="F117" i="3"/>
  <c r="E17" i="3"/>
  <c r="B85" i="3"/>
  <c r="E85" i="3" s="1"/>
  <c r="E36" i="3"/>
  <c r="E6" i="3"/>
  <c r="F107" i="3"/>
  <c r="E100" i="3"/>
  <c r="F116" i="3"/>
  <c r="B46" i="3"/>
  <c r="F103" i="3"/>
  <c r="D46" i="3"/>
  <c r="D7" i="3"/>
  <c r="F7" i="3" s="1"/>
  <c r="E57" i="3"/>
  <c r="E23" i="3"/>
  <c r="E137" i="3"/>
  <c r="E116" i="3"/>
  <c r="E14" i="3"/>
  <c r="D31" i="3"/>
  <c r="F31" i="3" s="1"/>
  <c r="F29" i="4"/>
  <c r="F100" i="3"/>
  <c r="F12" i="4"/>
  <c r="E34" i="5"/>
  <c r="F34" i="5"/>
  <c r="F25" i="2"/>
  <c r="E80" i="3"/>
  <c r="D28" i="5"/>
  <c r="F28" i="5" s="1"/>
  <c r="D75" i="3"/>
  <c r="F75" i="3" s="1"/>
  <c r="F44" i="5"/>
  <c r="F76" i="5"/>
  <c r="F91" i="5"/>
  <c r="E11" i="3"/>
  <c r="C127" i="3"/>
  <c r="E23" i="4"/>
  <c r="E5" i="5"/>
  <c r="B38" i="5"/>
  <c r="B75" i="3"/>
  <c r="E76" i="5"/>
  <c r="B38" i="3"/>
  <c r="E38" i="3" s="1"/>
  <c r="D111" i="3"/>
  <c r="E6" i="4"/>
  <c r="C111" i="3"/>
  <c r="B18" i="5" l="1"/>
  <c r="B98" i="5"/>
  <c r="B19" i="5"/>
  <c r="B26" i="5"/>
  <c r="E73" i="5"/>
  <c r="F73" i="5"/>
  <c r="E67" i="5"/>
  <c r="E68" i="5"/>
  <c r="E38" i="5"/>
  <c r="E37" i="5"/>
  <c r="D18" i="5"/>
  <c r="F18" i="5" s="1"/>
  <c r="E28" i="5"/>
  <c r="E127" i="3"/>
  <c r="E111" i="3"/>
  <c r="F127" i="3"/>
  <c r="E31" i="3"/>
  <c r="E46" i="3"/>
  <c r="E75" i="3"/>
  <c r="E7" i="3"/>
  <c r="F111" i="3"/>
  <c r="D90" i="3"/>
  <c r="F90" i="3" s="1"/>
  <c r="B37" i="3"/>
  <c r="F46" i="3"/>
  <c r="D37" i="3"/>
  <c r="F37" i="3" s="1"/>
  <c r="D19" i="5"/>
  <c r="F19" i="5" s="1"/>
  <c r="B90" i="3"/>
  <c r="D26" i="5"/>
  <c r="F26" i="5" s="1"/>
  <c r="E19" i="5" l="1"/>
  <c r="E26" i="5"/>
  <c r="E18" i="5"/>
  <c r="E90" i="3"/>
  <c r="E37" i="3"/>
  <c r="E94" i="5"/>
  <c r="D98" i="5"/>
  <c r="E98" i="5" s="1"/>
  <c r="F94" i="5"/>
  <c r="F98" i="5" l="1"/>
</calcChain>
</file>

<file path=xl/sharedStrings.xml><?xml version="1.0" encoding="utf-8"?>
<sst xmlns="http://schemas.openxmlformats.org/spreadsheetml/2006/main" count="330" uniqueCount="200">
  <si>
    <t>MINISTARSTVO KULTURE I MEDIJA</t>
  </si>
  <si>
    <t>IZVRŠENJE PRORAČUNA ZA 2026.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</si>
  <si>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</si>
  <si>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</si>
  <si>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</si>
  <si>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</si>
  <si>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</si>
  <si>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</si>
  <si>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</si>
  <si>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</si>
  <si>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</si>
  <si>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</si>
  <si>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</si>
  <si>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</si>
  <si>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</si>
  <si>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</si>
  <si>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</si>
  <si>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</si>
  <si>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</si>
  <si>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</si>
  <si>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</si>
  <si>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</si>
  <si>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</si>
  <si>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</si>
  <si>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</si>
  <si>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</si>
  <si>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</si>
  <si>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</si>
  <si>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</si>
  <si>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</si>
  <si>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</si>
  <si>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</si>
  <si>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</si>
  <si>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</si>
  <si>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</si>
  <si>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</si>
  <si>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</si>
  <si>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</si>
  <si>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</si>
  <si>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639 Prijenosi između proračunskih korisnika istog proračuna</t>
  </si>
  <si>
    <t xml:space="preserve">   6394 Kapitalni prijenosi između prorač. kor. istog prorač. temelj prijenosa EU sred.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</si>
  <si>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</si>
  <si>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</si>
  <si>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</si>
  <si>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</si>
  <si>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</si>
  <si>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</si>
  <si>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</si>
  <si>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</si>
  <si>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</si>
  <si>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</si>
  <si>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</si>
  <si>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</si>
  <si>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</si>
  <si>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</si>
  <si>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</si>
  <si>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</si>
  <si>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</si>
  <si>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</si>
  <si>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</si>
  <si>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</si>
  <si>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</si>
  <si>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</si>
  <si>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</si>
  <si>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</si>
  <si>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</si>
  <si>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</si>
  <si>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</si>
  <si>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</si>
  <si>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</si>
  <si>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</si>
  <si>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</si>
  <si>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</si>
  <si>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</si>
  <si>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</si>
  <si>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</si>
  <si>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</si>
  <si>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</si>
  <si>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</si>
  <si>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</si>
  <si>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</si>
  <si>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</si>
  <si>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</si>
  <si>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</si>
  <si>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</si>
  <si>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</si>
  <si>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</si>
  <si>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</si>
  <si>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</si>
  <si>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</si>
  <si>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</si>
  <si>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</si>
  <si>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</si>
  <si>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</si>
  <si>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</si>
  <si>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</si>
  <si>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424 Knjige, umjetnička djela i ostale izložbene vrijednosti</t>
  </si>
  <si>
    <t xml:space="preserve">   4241 Knjige</t>
  </si>
  <si>
    <t xml:space="preserve"> 43 Rashodi za nabavu plemenitih metala i ostalih pohranjenih vrijednosti</t>
  </si>
  <si>
    <t xml:space="preserve">  431 Plemeniti metali i ostale pohranjene vrijednosti</t>
  </si>
  <si>
    <t xml:space="preserve">   4312 Pohranjene knjige, umjetnička djela i slične vrijednosti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</si>
  <si>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</si>
  <si>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</si>
  <si>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</si>
  <si>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 xml:space="preserve">  452 Dodatna ulaganja na postrojenjima i opremi</t>
  </si>
  <si>
    <t xml:space="preserve">   4521 Dodatna ulaganja na postrojenjima i opremi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</si>
  <si>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</si>
  <si>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</si>
  <si>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</si>
  <si>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</si>
  <si>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</si>
  <si>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</si>
  <si>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</si>
  <si>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</si>
  <si>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58100 Mehanizam za oporavak i otpornost - bespovratna sredstva - raspoloživ predujam ili unaprijed naplaće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</si>
  <si>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</si>
  <si>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</si>
  <si>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</si>
  <si>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</si>
  <si>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</si>
  <si>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</si>
  <si>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</si>
  <si>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</si>
  <si>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</si>
  <si>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</si>
  <si>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</si>
  <si>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</si>
  <si>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05535 ARHIVI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</si>
  <si>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</si>
  <si>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</si>
  <si>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</si>
  <si>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730,897.00 </t>
  </si>
  <si>
    <t xml:space="preserve">            31 Vlastiti prihodi</t>
  </si>
  <si>
    <t xml:space="preserve">156.00 </t>
  </si>
  <si>
    <t xml:space="preserve">            43 Ostali prihodi</t>
  </si>
  <si>
    <t xml:space="preserve">2,150.00 </t>
  </si>
  <si>
    <t xml:space="preserve">            58100 Mehanizam za oporavak i otpornost - bespovratna sredstva - raspoloživ predujam ili unaprijed naplaće</t>
  </si>
  <si>
    <t xml:space="preserve">155,549.00 </t>
  </si>
  <si>
    <t xml:space="preserve">  3902 ARHIVSKA DJELATNOST</t>
  </si>
  <si>
    <t xml:space="preserve">   A565028 PROGRAMI ARHIVSKE DJELATNOSTI</t>
  </si>
  <si>
    <t xml:space="preserve">    11 Iz proračuna</t>
  </si>
  <si>
    <t xml:space="preserve">     32 Materijalni rashodi</t>
  </si>
  <si>
    <t xml:space="preserve">      3221 Uredski materijal i ostali materijalni rashodi</t>
  </si>
  <si>
    <t xml:space="preserve">      3237 Intelektualne i osobne usluge</t>
  </si>
  <si>
    <t xml:space="preserve">      3239 Ostale usluge</t>
  </si>
  <si>
    <t xml:space="preserve">      3293 Reprezentacija</t>
  </si>
  <si>
    <t xml:space="preserve">     42 Rashodi za nabavu proizvedene dugotrajne imovine</t>
  </si>
  <si>
    <t xml:space="preserve">      4221 Uredska oprema i namještaj</t>
  </si>
  <si>
    <t xml:space="preserve">   A783000 ADMINISTRACIJA I UPRAVLJANJE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</si>
  <si>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</si>
  <si>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</si>
  <si>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</si>
  <si>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3121 Ostali rashodi za zaposlene</t>
  </si>
  <si>
    <t xml:space="preserve">      3132 Doprinosi za obvezno zdravstveno osiguranje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</si>
  <si>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</si>
  <si>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</si>
  <si>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</si>
  <si>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</si>
  <si>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</si>
  <si>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</si>
  <si>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</si>
  <si>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</si>
  <si>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</si>
  <si>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</si>
  <si>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</si>
  <si>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</si>
  <si>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</si>
  <si>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3238 Računalne usluge</t>
  </si>
  <si>
    <t xml:space="preserve">      3292 Premije osiguranja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</si>
  <si>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</si>
  <si>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</si>
  <si>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</si>
  <si>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</si>
  <si>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A783001 ADMINISTRACIJA I UPRAVLJANJE (IZ EVIDENCIJSKIH PRIHODA)</t>
  </si>
  <si>
    <t xml:space="preserve">    31 Vlastiti prihodi</t>
  </si>
  <si>
    <t xml:space="preserve">      4241 Knjige</t>
  </si>
  <si>
    <t xml:space="preserve">    43 Ostali prihodi</t>
  </si>
  <si>
    <t xml:space="preserve">     43 Rashodi za nabavu plemenitih metala i ostalih pohranjenih vrijednosti</t>
  </si>
  <si>
    <t xml:space="preserve">      4312 Pohranjene knjige, umjetnička djela i slične vrijednosti</t>
  </si>
  <si>
    <t xml:space="preserve">    58100 Mehanizam za oporavak i otpornost - bespovratna sredstva - raspoloživ predujam ili unaprijed naplaće</t>
  </si>
  <si>
    <t xml:space="preserve">     45 Rashodi za dodatna ulaganja na nefinancijskoj imovini</t>
  </si>
  <si>
    <t xml:space="preserve">      4511 Dodatna ulaganja na građevinskim objektima</t>
  </si>
  <si>
    <t xml:space="preserve">      4521 Dodatna ulaganja na postrojenjima i opremi</t>
  </si>
  <si>
    <t>72 Prihodi od prodaje proizvedene dugotrajne imovine</t>
  </si>
  <si>
    <t>722 Prihodi od prodaje postrojenja i opreme</t>
  </si>
  <si>
    <t xml:space="preserve">   7227 Uređaji,strojevi i oprema za ostale namjene</t>
  </si>
  <si>
    <t xml:space="preserve">   4223 Oprema za održavanje i zaštitu</t>
  </si>
  <si>
    <t>7 PRIHODI OD PRODAJE ILI ZAMJENE NEFINANC.IMOVINE I NAKNADE S NASLOVA OSIGURANJA</t>
  </si>
  <si>
    <t xml:space="preserve"> 71 Prihodi od prodaje ili zamjene nefinanc.imovine i naknade s naslova osiguranja</t>
  </si>
  <si>
    <t xml:space="preserve">      4223 Oprema za održavanje i zaštitu</t>
  </si>
  <si>
    <t xml:space="preserve">    71 Prihodi od prodaje ili zamjene nefinancijske imovine</t>
  </si>
  <si>
    <t>42 Rashodi za nabavu proizvedene dugotrajne imovine</t>
  </si>
  <si>
    <t>4221 Uredska oprema i namještaj</t>
  </si>
  <si>
    <t>4241 Knjige</t>
  </si>
  <si>
    <t>-</t>
  </si>
  <si>
    <t>91,73</t>
  </si>
  <si>
    <t>337.775,13</t>
  </si>
  <si>
    <t>2.515,15</t>
  </si>
  <si>
    <t>15.619,68</t>
  </si>
  <si>
    <t xml:space="preserve">            71 Prihodi od prodaje ili zamjene nefinancijske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</si>
</sst>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right" vertical="center"/>
    </xf>
    <xf numFmtId="164" fontId="17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10" fontId="1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0" fontId="15" fillId="0" borderId="7" xfId="0" applyFont="1" applyBorder="1" applyAlignment="1">
      <alignment horizontal="left"/>
    </xf>
    <xf numFmtId="165" fontId="15" fillId="0" borderId="0" xfId="0" applyNumberFormat="1" applyFont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pane ySplit="7" topLeftCell="A8" activePane="bottomLeft" state="frozen"/>
      <selection pane="bottomLeft" activeCell="F11" sqref="F11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6" width="15" style="1" customWidth="1"/>
  </cols>
  <sheetData>
    <row r="1" spans="1:6" s="2" customFormat="1" ht="20.100000000000001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60" t="s">
        <v>1</v>
      </c>
      <c r="B2" s="60"/>
      <c r="C2" s="60"/>
      <c r="D2" s="60"/>
      <c r="E2" s="60"/>
      <c r="F2" s="60"/>
    </row>
    <row r="3" spans="1:6" s="5" customFormat="1" ht="30" customHeight="1" x14ac:dyDescent="0.25">
      <c r="A3" s="61" t="s">
        <v>2</v>
      </c>
      <c r="B3" s="61"/>
      <c r="C3" s="61"/>
      <c r="D3" s="61"/>
      <c r="E3" s="61"/>
      <c r="F3" s="61"/>
    </row>
    <row r="4" spans="1:6" s="6" customFormat="1" ht="24.95" customHeight="1" x14ac:dyDescent="0.3">
      <c r="A4" s="61" t="s">
        <v>3</v>
      </c>
      <c r="B4" s="61"/>
      <c r="C4" s="61"/>
      <c r="D4" s="61"/>
      <c r="E4" s="61"/>
      <c r="F4" s="61"/>
    </row>
    <row r="5" spans="1:6" s="7" customFormat="1" ht="24.95" customHeight="1" x14ac:dyDescent="0.25">
      <c r="A5" s="8" t="s">
        <v>4</v>
      </c>
      <c r="B5" s="9"/>
      <c r="C5" s="9"/>
      <c r="D5" s="9"/>
      <c r="E5" s="9"/>
      <c r="F5" s="9"/>
    </row>
    <row r="6" spans="1:6" ht="57.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spans="1:6" s="11" customFormat="1" ht="15.95" customHeight="1" x14ac:dyDescent="0.25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12</v>
      </c>
      <c r="B8" s="14">
        <v>316676.28999999998</v>
      </c>
      <c r="C8" s="14">
        <v>890481</v>
      </c>
      <c r="D8" s="14">
        <v>356556.76</v>
      </c>
      <c r="E8" s="15">
        <f t="shared" ref="E8:E14" si="0">IF(B8&lt;&gt;0,D8/B8,"-")</f>
        <v>1.1259344992326392</v>
      </c>
      <c r="F8" s="15">
        <f>IF(C8&lt;&gt;0,D8/C8,"-")</f>
        <v>0.40040917212158372</v>
      </c>
    </row>
    <row r="9" spans="1:6" s="11" customFormat="1" ht="24.95" customHeight="1" x14ac:dyDescent="0.25">
      <c r="A9" s="13" t="s">
        <v>13</v>
      </c>
      <c r="B9" s="14">
        <v>210</v>
      </c>
      <c r="C9" s="14">
        <v>0</v>
      </c>
      <c r="D9" s="14">
        <v>0</v>
      </c>
      <c r="E9" s="15">
        <f t="shared" si="0"/>
        <v>0</v>
      </c>
      <c r="F9" s="15" t="str">
        <f>IF(C9&lt;&gt;0,D9/C9,"-")</f>
        <v>-</v>
      </c>
    </row>
    <row r="10" spans="1:6" s="16" customFormat="1" ht="30" customHeight="1" x14ac:dyDescent="0.25">
      <c r="A10" s="17" t="s">
        <v>14</v>
      </c>
      <c r="B10" s="18">
        <f>B8+B9</f>
        <v>316886.28999999998</v>
      </c>
      <c r="C10" s="18">
        <f>C8+C9</f>
        <v>890481</v>
      </c>
      <c r="D10" s="18">
        <f>D8+D9</f>
        <v>356556.76</v>
      </c>
      <c r="E10" s="19">
        <f t="shared" si="0"/>
        <v>1.125188344374255</v>
      </c>
      <c r="F10" s="19">
        <f>IF(C10&lt;&gt;0,D10/C10,"-")</f>
        <v>0.40040917212158372</v>
      </c>
    </row>
    <row r="11" spans="1:6" s="11" customFormat="1" ht="24.95" customHeight="1" x14ac:dyDescent="0.25">
      <c r="A11" s="13" t="s">
        <v>15</v>
      </c>
      <c r="B11" s="14">
        <v>309609.7</v>
      </c>
      <c r="C11" s="14">
        <v>734153</v>
      </c>
      <c r="D11" s="14">
        <v>338191.04</v>
      </c>
      <c r="E11" s="15">
        <f t="shared" si="0"/>
        <v>1.0923140973942354</v>
      </c>
      <c r="F11" s="15">
        <f>IF(C11&lt;&gt;0,D11/C11,"-")</f>
        <v>0.46065471366322819</v>
      </c>
    </row>
    <row r="12" spans="1:6" s="11" customFormat="1" ht="24.95" customHeight="1" x14ac:dyDescent="0.25">
      <c r="A12" s="13" t="s">
        <v>16</v>
      </c>
      <c r="B12" s="14">
        <v>8815.85</v>
      </c>
      <c r="C12" s="14">
        <v>154599</v>
      </c>
      <c r="D12" s="14">
        <v>17810.650000000001</v>
      </c>
      <c r="E12" s="15">
        <f t="shared" si="0"/>
        <v>2.0202986666061697</v>
      </c>
      <c r="F12" s="15">
        <f>IF(C12&lt;&gt;0,D12/C12,"-")</f>
        <v>0.11520546704700549</v>
      </c>
    </row>
    <row r="13" spans="1:6" ht="30" customHeight="1" x14ac:dyDescent="0.25">
      <c r="A13" s="17" t="s">
        <v>17</v>
      </c>
      <c r="B13" s="18">
        <f>B11+B12</f>
        <v>318425.55</v>
      </c>
      <c r="C13" s="18">
        <f>C11+C12</f>
        <v>888752</v>
      </c>
      <c r="D13" s="18">
        <f>D11+D12</f>
        <v>356001.69</v>
      </c>
      <c r="E13" s="19">
        <f t="shared" si="0"/>
        <v>1.1180060456832062</v>
      </c>
      <c r="F13" s="19">
        <f>IF(C13&lt;&gt;0,D13/C13,"-")</f>
        <v>0.40056358804255854</v>
      </c>
    </row>
    <row r="14" spans="1:6" ht="30" customHeight="1" x14ac:dyDescent="0.25">
      <c r="A14" s="17" t="s">
        <v>18</v>
      </c>
      <c r="B14" s="18">
        <f>B8+B9-B11-B12</f>
        <v>-1539.260000000033</v>
      </c>
      <c r="C14" s="18">
        <f>C8+C9-C11-C12</f>
        <v>1729</v>
      </c>
      <c r="D14" s="18">
        <f>D8+D9-D11-D12</f>
        <v>555.07000000002881</v>
      </c>
      <c r="E14" s="19">
        <f t="shared" si="0"/>
        <v>-0.36060834426933519</v>
      </c>
      <c r="F14" s="19">
        <f>IF(C14&lt;&gt;0,D14/C14,"-")</f>
        <v>0.32103528050898139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19</v>
      </c>
      <c r="B17" s="9"/>
      <c r="C17" s="9"/>
      <c r="D17" s="9"/>
      <c r="E17" s="9"/>
      <c r="F17" s="9"/>
    </row>
    <row r="18" spans="1:6" ht="57.6" customHeight="1" x14ac:dyDescent="0.25">
      <c r="A18" s="10" t="s">
        <v>5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01.-06.2025.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20</v>
      </c>
      <c r="B20" s="14">
        <v>0</v>
      </c>
      <c r="C20" s="14">
        <v>0</v>
      </c>
      <c r="D20" s="14">
        <v>0</v>
      </c>
      <c r="E20" s="15" t="str">
        <f t="shared" ref="E20:E25" si="1">IF(B20&lt;&gt;0,D20/B20,"-")</f>
        <v>-</v>
      </c>
      <c r="F20" s="15" t="str">
        <f t="shared" ref="F20:F26" si="2">IF(C20&lt;&gt;0,D20/C20,"-")</f>
        <v>-</v>
      </c>
    </row>
    <row r="21" spans="1:6" s="11" customFormat="1" ht="24.95" customHeight="1" x14ac:dyDescent="0.25">
      <c r="A21" s="13" t="s">
        <v>21</v>
      </c>
      <c r="B21" s="14">
        <v>0</v>
      </c>
      <c r="C21" s="14">
        <v>0</v>
      </c>
      <c r="D21" s="14">
        <v>0</v>
      </c>
      <c r="E21" s="15" t="str">
        <f t="shared" si="1"/>
        <v>-</v>
      </c>
      <c r="F21" s="15" t="str">
        <f t="shared" si="2"/>
        <v>-</v>
      </c>
    </row>
    <row r="22" spans="1:6" s="11" customFormat="1" ht="30" customHeight="1" x14ac:dyDescent="0.25">
      <c r="A22" s="17" t="s">
        <v>22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1"/>
        <v>-</v>
      </c>
      <c r="F22" s="19" t="str">
        <f t="shared" si="2"/>
        <v>-</v>
      </c>
    </row>
    <row r="23" spans="1:6" s="11" customFormat="1" ht="24.95" customHeight="1" x14ac:dyDescent="0.25">
      <c r="A23" s="13" t="s">
        <v>23</v>
      </c>
      <c r="B23" s="14">
        <v>22462.23</v>
      </c>
      <c r="C23" s="14">
        <v>8254.07</v>
      </c>
      <c r="D23" s="14">
        <v>9307.91</v>
      </c>
      <c r="E23" s="15">
        <f t="shared" si="1"/>
        <v>0.41438049561419327</v>
      </c>
      <c r="F23" s="15">
        <f t="shared" si="2"/>
        <v>1.127675195388457</v>
      </c>
    </row>
    <row r="24" spans="1:6" s="11" customFormat="1" ht="24.95" customHeight="1" x14ac:dyDescent="0.25">
      <c r="A24" s="13" t="s">
        <v>24</v>
      </c>
      <c r="B24" s="14">
        <v>20922.97</v>
      </c>
      <c r="C24" s="14">
        <v>9983.07</v>
      </c>
      <c r="D24" s="14">
        <v>9862.98</v>
      </c>
      <c r="E24" s="15">
        <f t="shared" si="1"/>
        <v>0.4713948354368428</v>
      </c>
      <c r="F24" s="15">
        <f t="shared" si="2"/>
        <v>0.98797063428384257</v>
      </c>
    </row>
    <row r="25" spans="1:6" ht="30" customHeight="1" x14ac:dyDescent="0.25">
      <c r="A25" s="17" t="s">
        <v>25</v>
      </c>
      <c r="B25" s="18">
        <f>B20-B21+B23-B24</f>
        <v>1539.2599999999984</v>
      </c>
      <c r="C25" s="18">
        <f>C20-C21+C23-C24</f>
        <v>-1729</v>
      </c>
      <c r="D25" s="18">
        <f>D20-D21+D23-D24</f>
        <v>-555.06999999999971</v>
      </c>
      <c r="E25" s="19">
        <f t="shared" si="1"/>
        <v>-0.36060834426932442</v>
      </c>
      <c r="F25" s="19">
        <f t="shared" si="2"/>
        <v>0.32103528050896457</v>
      </c>
    </row>
    <row r="26" spans="1:6" ht="30" customHeight="1" x14ac:dyDescent="0.25">
      <c r="A26" s="17" t="s">
        <v>26</v>
      </c>
      <c r="B26" s="18">
        <f>B14+B25</f>
        <v>-3.4560798667371273E-11</v>
      </c>
      <c r="C26" s="18">
        <f>C14+C25</f>
        <v>0</v>
      </c>
      <c r="D26" s="18">
        <f>D14+D25</f>
        <v>2.9103830456733704E-11</v>
      </c>
      <c r="E26" s="19" t="s">
        <v>194</v>
      </c>
      <c r="F26" s="19" t="str">
        <f t="shared" si="2"/>
        <v>-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85" fitToHeight="0" orientation="landscape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3"/>
  <sheetViews>
    <sheetView zoomScaleNormal="100" workbookViewId="0">
      <pane ySplit="6" topLeftCell="A7" activePane="bottomLeft" state="frozen"/>
      <selection pane="bottomLeft" activeCell="I17" sqref="I17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1" t="s">
        <v>2</v>
      </c>
      <c r="B1" s="61"/>
      <c r="C1" s="61"/>
      <c r="D1" s="61"/>
      <c r="E1" s="61"/>
      <c r="F1" s="61"/>
    </row>
    <row r="2" spans="1:6" s="5" customFormat="1" ht="30" customHeight="1" x14ac:dyDescent="0.25">
      <c r="A2" s="61" t="s">
        <v>27</v>
      </c>
      <c r="B2" s="61"/>
      <c r="C2" s="61"/>
      <c r="D2" s="61"/>
      <c r="E2" s="61"/>
      <c r="F2" s="61"/>
    </row>
    <row r="3" spans="1:6" s="6" customFormat="1" ht="24.95" customHeight="1" x14ac:dyDescent="0.3">
      <c r="A3" s="61" t="s">
        <v>28</v>
      </c>
      <c r="B3" s="61"/>
      <c r="C3" s="61"/>
      <c r="D3" s="61"/>
      <c r="E3" s="61"/>
      <c r="F3" s="61"/>
    </row>
    <row r="4" spans="1:6" s="7" customFormat="1" ht="24.95" customHeight="1" x14ac:dyDescent="0.25">
      <c r="A4" s="8" t="s">
        <v>29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12</v>
      </c>
      <c r="B7" s="26">
        <f>SUBTOTAL(9,B10:B26)</f>
        <v>318215.55</v>
      </c>
      <c r="C7" s="26">
        <f>SUBTOTAL(9,C10:C26)</f>
        <v>888752</v>
      </c>
      <c r="D7" s="26">
        <f>SUBTOTAL(9,D10:D26)</f>
        <v>356001.68999999994</v>
      </c>
      <c r="E7" s="27">
        <f t="shared" ref="E7:E31" si="0">IF(B7&lt;&gt;0,D7/B7,"-")</f>
        <v>1.1187438514554049</v>
      </c>
      <c r="F7" s="27">
        <f t="shared" ref="F7:F31" si="1">IF(C7&lt;&gt;0,D7/C7,"-")</f>
        <v>0.40056358804255848</v>
      </c>
    </row>
    <row r="8" spans="1:6" x14ac:dyDescent="0.25">
      <c r="A8" s="28" t="s">
        <v>35</v>
      </c>
      <c r="B8" s="29">
        <f>SUBTOTAL(9,B10:B10)</f>
        <v>1539.26</v>
      </c>
      <c r="C8" s="29">
        <f>SUBTOTAL(9,C10:C10)</f>
        <v>-1729</v>
      </c>
      <c r="D8" s="29">
        <f>SUBTOTAL(9,D10:D10)</f>
        <v>-555.07000000000005</v>
      </c>
      <c r="E8" s="30">
        <f t="shared" si="0"/>
        <v>-0.36060834426932425</v>
      </c>
      <c r="F8" s="30">
        <f t="shared" si="1"/>
        <v>0.32103528050896474</v>
      </c>
    </row>
    <row r="9" spans="1:6" x14ac:dyDescent="0.25">
      <c r="A9" s="31" t="s">
        <v>36</v>
      </c>
      <c r="B9" s="32">
        <f>SUBTOTAL(9,B10:B10)</f>
        <v>1539.26</v>
      </c>
      <c r="C9" s="32">
        <f>SUBTOTAL(9,C10:C10)</f>
        <v>-1729</v>
      </c>
      <c r="D9" s="32">
        <f>SUBTOTAL(9,D10:D10)</f>
        <v>-555.07000000000005</v>
      </c>
      <c r="E9" s="33">
        <f t="shared" si="0"/>
        <v>-0.36060834426932425</v>
      </c>
      <c r="F9" s="33">
        <f t="shared" si="1"/>
        <v>0.32103528050896474</v>
      </c>
    </row>
    <row r="10" spans="1:6" x14ac:dyDescent="0.25">
      <c r="A10" s="34" t="s">
        <v>37</v>
      </c>
      <c r="B10" s="35">
        <v>1539.26</v>
      </c>
      <c r="C10" s="35">
        <v>-1729</v>
      </c>
      <c r="D10" s="35">
        <v>-555.07000000000005</v>
      </c>
      <c r="E10" s="36">
        <f t="shared" si="0"/>
        <v>-0.36060834426932425</v>
      </c>
      <c r="F10" s="36">
        <f t="shared" si="1"/>
        <v>0.32103528050896474</v>
      </c>
    </row>
    <row r="11" spans="1:6" x14ac:dyDescent="0.25">
      <c r="A11" s="28" t="s">
        <v>38</v>
      </c>
      <c r="B11" s="29">
        <f>SUBTOTAL(9,B13:B13)</f>
        <v>0</v>
      </c>
      <c r="C11" s="29">
        <v>155549</v>
      </c>
      <c r="D11" s="29">
        <f>SUBTOTAL(9,D13:D13)</f>
        <v>15619.68</v>
      </c>
      <c r="E11" s="30" t="str">
        <f t="shared" si="0"/>
        <v>-</v>
      </c>
      <c r="F11" s="30">
        <f t="shared" si="1"/>
        <v>0.10041646040797433</v>
      </c>
    </row>
    <row r="12" spans="1:6" x14ac:dyDescent="0.25">
      <c r="A12" s="31" t="s">
        <v>39</v>
      </c>
      <c r="B12" s="32">
        <f>SUBTOTAL(9,B13:B13)</f>
        <v>0</v>
      </c>
      <c r="C12" s="32"/>
      <c r="D12" s="32">
        <f>SUBTOTAL(9,D13:D13)</f>
        <v>15619.68</v>
      </c>
      <c r="E12" s="33" t="str">
        <f t="shared" si="0"/>
        <v>-</v>
      </c>
      <c r="F12" s="33" t="str">
        <f t="shared" si="1"/>
        <v>-</v>
      </c>
    </row>
    <row r="13" spans="1:6" x14ac:dyDescent="0.25">
      <c r="A13" s="34" t="s">
        <v>40</v>
      </c>
      <c r="B13" s="35">
        <v>0</v>
      </c>
      <c r="C13" s="35"/>
      <c r="D13" s="35">
        <v>15619.68</v>
      </c>
      <c r="E13" s="36" t="str">
        <f t="shared" si="0"/>
        <v>-</v>
      </c>
      <c r="F13" s="36" t="str">
        <f t="shared" si="1"/>
        <v>-</v>
      </c>
    </row>
    <row r="14" spans="1:6" x14ac:dyDescent="0.25">
      <c r="A14" s="28" t="s">
        <v>41</v>
      </c>
      <c r="B14" s="29">
        <f>SUBTOTAL(9,B16:B16)</f>
        <v>0.11</v>
      </c>
      <c r="C14" s="29">
        <v>0</v>
      </c>
      <c r="D14" s="29">
        <f>SUBTOTAL(9,D16:D16)</f>
        <v>0.05</v>
      </c>
      <c r="E14" s="30">
        <f t="shared" si="0"/>
        <v>0.45454545454545459</v>
      </c>
      <c r="F14" s="30" t="str">
        <f t="shared" si="1"/>
        <v>-</v>
      </c>
    </row>
    <row r="15" spans="1:6" x14ac:dyDescent="0.25">
      <c r="A15" s="31" t="s">
        <v>42</v>
      </c>
      <c r="B15" s="32">
        <f>SUBTOTAL(9,B16:B16)</f>
        <v>0.11</v>
      </c>
      <c r="C15" s="32"/>
      <c r="D15" s="32">
        <f>SUBTOTAL(9,D16:D16)</f>
        <v>0.05</v>
      </c>
      <c r="E15" s="33">
        <f t="shared" si="0"/>
        <v>0.45454545454545459</v>
      </c>
      <c r="F15" s="33" t="str">
        <f t="shared" si="1"/>
        <v>-</v>
      </c>
    </row>
    <row r="16" spans="1:6" x14ac:dyDescent="0.25">
      <c r="A16" s="34" t="s">
        <v>43</v>
      </c>
      <c r="B16" s="35">
        <v>0.11</v>
      </c>
      <c r="C16" s="35"/>
      <c r="D16" s="35">
        <v>0.05</v>
      </c>
      <c r="E16" s="36">
        <f t="shared" si="0"/>
        <v>0.45454545454545459</v>
      </c>
      <c r="F16" s="36" t="str">
        <f t="shared" si="1"/>
        <v>-</v>
      </c>
    </row>
    <row r="17" spans="1:6" x14ac:dyDescent="0.25">
      <c r="A17" s="28" t="s">
        <v>44</v>
      </c>
      <c r="B17" s="29">
        <f>SUBTOTAL(9,B19:B19)</f>
        <v>2534.63</v>
      </c>
      <c r="C17" s="29">
        <v>4000</v>
      </c>
      <c r="D17" s="29">
        <f>SUBTOTAL(9,D19:D19)</f>
        <v>3161.9</v>
      </c>
      <c r="E17" s="30">
        <f t="shared" si="0"/>
        <v>1.2474799083100887</v>
      </c>
      <c r="F17" s="30">
        <f t="shared" si="1"/>
        <v>0.79047500000000004</v>
      </c>
    </row>
    <row r="18" spans="1:6" x14ac:dyDescent="0.25">
      <c r="A18" s="31" t="s">
        <v>45</v>
      </c>
      <c r="B18" s="32">
        <f>SUBTOTAL(9,B19:B19)</f>
        <v>2534.63</v>
      </c>
      <c r="C18" s="32"/>
      <c r="D18" s="32">
        <f>SUBTOTAL(9,D19:D19)</f>
        <v>3161.9</v>
      </c>
      <c r="E18" s="33">
        <f t="shared" si="0"/>
        <v>1.2474799083100887</v>
      </c>
      <c r="F18" s="33" t="str">
        <f t="shared" si="1"/>
        <v>-</v>
      </c>
    </row>
    <row r="19" spans="1:6" x14ac:dyDescent="0.25">
      <c r="A19" s="34" t="s">
        <v>46</v>
      </c>
      <c r="B19" s="35">
        <v>2534.63</v>
      </c>
      <c r="C19" s="35"/>
      <c r="D19" s="35">
        <v>3161.9</v>
      </c>
      <c r="E19" s="36">
        <f t="shared" si="0"/>
        <v>1.2474799083100887</v>
      </c>
      <c r="F19" s="36" t="str">
        <f t="shared" si="1"/>
        <v>-</v>
      </c>
    </row>
    <row r="20" spans="1:6" x14ac:dyDescent="0.25">
      <c r="A20" s="28" t="s">
        <v>47</v>
      </c>
      <c r="B20" s="29">
        <f>SUBTOTAL(9,B22:B22)</f>
        <v>27</v>
      </c>
      <c r="C20" s="29">
        <v>35</v>
      </c>
      <c r="D20" s="29">
        <f>SUBTOTAL(9,D22:D22)</f>
        <v>0</v>
      </c>
      <c r="E20" s="30">
        <f t="shared" si="0"/>
        <v>0</v>
      </c>
      <c r="F20" s="30">
        <f t="shared" si="1"/>
        <v>0</v>
      </c>
    </row>
    <row r="21" spans="1:6" x14ac:dyDescent="0.25">
      <c r="A21" s="31" t="s">
        <v>48</v>
      </c>
      <c r="B21" s="32">
        <f>SUBTOTAL(9,B22:B22)</f>
        <v>27</v>
      </c>
      <c r="C21" s="32"/>
      <c r="D21" s="32">
        <f>SUBTOTAL(9,D22:D22)</f>
        <v>0</v>
      </c>
      <c r="E21" s="33">
        <f t="shared" si="0"/>
        <v>0</v>
      </c>
      <c r="F21" s="33" t="str">
        <f t="shared" si="1"/>
        <v>-</v>
      </c>
    </row>
    <row r="22" spans="1:6" x14ac:dyDescent="0.25">
      <c r="A22" s="34" t="s">
        <v>49</v>
      </c>
      <c r="B22" s="35">
        <v>27</v>
      </c>
      <c r="C22" s="35"/>
      <c r="D22" s="35">
        <v>0</v>
      </c>
      <c r="E22" s="36">
        <f t="shared" si="0"/>
        <v>0</v>
      </c>
      <c r="F22" s="36" t="str">
        <f t="shared" si="1"/>
        <v>-</v>
      </c>
    </row>
    <row r="23" spans="1:6" x14ac:dyDescent="0.25">
      <c r="A23" s="28" t="s">
        <v>50</v>
      </c>
      <c r="B23" s="29">
        <f>SUBTOTAL(9,B25:B26)</f>
        <v>314114.55</v>
      </c>
      <c r="C23" s="29">
        <v>730897</v>
      </c>
      <c r="D23" s="29">
        <f>SUBTOTAL(9,D25:D26)</f>
        <v>337775.12999999995</v>
      </c>
      <c r="E23" s="30">
        <f t="shared" si="0"/>
        <v>1.0753246864877795</v>
      </c>
      <c r="F23" s="30">
        <f t="shared" si="1"/>
        <v>0.46213779780187897</v>
      </c>
    </row>
    <row r="24" spans="1:6" x14ac:dyDescent="0.25">
      <c r="A24" s="31" t="s">
        <v>51</v>
      </c>
      <c r="B24" s="32">
        <f>SUBTOTAL(9,B25:B26)</f>
        <v>314114.55</v>
      </c>
      <c r="C24" s="32"/>
      <c r="D24" s="32">
        <f>SUBTOTAL(9,D25:D26)</f>
        <v>337775.12999999995</v>
      </c>
      <c r="E24" s="33">
        <f t="shared" si="0"/>
        <v>1.0753246864877795</v>
      </c>
      <c r="F24" s="33" t="str">
        <f t="shared" si="1"/>
        <v>-</v>
      </c>
    </row>
    <row r="25" spans="1:6" x14ac:dyDescent="0.25">
      <c r="A25" s="34" t="s">
        <v>52</v>
      </c>
      <c r="B25" s="35">
        <v>308114.55</v>
      </c>
      <c r="C25" s="35"/>
      <c r="D25" s="35">
        <v>336653.72</v>
      </c>
      <c r="E25" s="36">
        <f t="shared" si="0"/>
        <v>1.092625194103946</v>
      </c>
      <c r="F25" s="36" t="str">
        <f t="shared" si="1"/>
        <v>-</v>
      </c>
    </row>
    <row r="26" spans="1:6" x14ac:dyDescent="0.25">
      <c r="A26" s="34" t="s">
        <v>53</v>
      </c>
      <c r="B26" s="35">
        <v>6000</v>
      </c>
      <c r="C26" s="35"/>
      <c r="D26" s="35">
        <v>1121.4100000000001</v>
      </c>
      <c r="E26" s="36">
        <f t="shared" si="0"/>
        <v>0.18690166666666669</v>
      </c>
      <c r="F26" s="36" t="str">
        <f t="shared" si="1"/>
        <v>-</v>
      </c>
    </row>
    <row r="27" spans="1:6" x14ac:dyDescent="0.25">
      <c r="A27" s="25" t="s">
        <v>13</v>
      </c>
      <c r="B27" s="57">
        <f>B28</f>
        <v>210</v>
      </c>
      <c r="C27" s="56"/>
      <c r="D27" s="56"/>
      <c r="E27" s="36">
        <f t="shared" si="0"/>
        <v>0</v>
      </c>
      <c r="F27" s="36" t="str">
        <f t="shared" si="1"/>
        <v>-</v>
      </c>
    </row>
    <row r="28" spans="1:6" x14ac:dyDescent="0.25">
      <c r="A28" s="28" t="s">
        <v>183</v>
      </c>
      <c r="B28" s="29">
        <f>SUBTOTAL(9,B30:B30)</f>
        <v>210</v>
      </c>
      <c r="C28" s="56"/>
      <c r="D28" s="56"/>
      <c r="E28" s="36">
        <f t="shared" si="0"/>
        <v>0</v>
      </c>
      <c r="F28" s="36" t="str">
        <f t="shared" si="1"/>
        <v>-</v>
      </c>
    </row>
    <row r="29" spans="1:6" x14ac:dyDescent="0.25">
      <c r="A29" s="31" t="s">
        <v>184</v>
      </c>
      <c r="B29" s="32">
        <f>SUBTOTAL(9,B30:B30)</f>
        <v>210</v>
      </c>
      <c r="C29" s="56"/>
      <c r="D29" s="56"/>
      <c r="E29" s="36">
        <f t="shared" si="0"/>
        <v>0</v>
      </c>
      <c r="F29" s="36" t="str">
        <f t="shared" si="1"/>
        <v>-</v>
      </c>
    </row>
    <row r="30" spans="1:6" x14ac:dyDescent="0.25">
      <c r="A30" s="34" t="s">
        <v>185</v>
      </c>
      <c r="B30" s="35">
        <v>210</v>
      </c>
      <c r="C30" s="56"/>
      <c r="D30" s="56"/>
      <c r="E30" s="36">
        <f t="shared" si="0"/>
        <v>0</v>
      </c>
      <c r="F30" s="36" t="str">
        <f t="shared" si="1"/>
        <v>-</v>
      </c>
    </row>
    <row r="31" spans="1:6" ht="20.100000000000001" customHeight="1" x14ac:dyDescent="0.25">
      <c r="A31" s="37" t="s">
        <v>54</v>
      </c>
      <c r="B31" s="38">
        <f>IFERROR(SUBTOTAL(9,B10:B27),0)</f>
        <v>318425.55</v>
      </c>
      <c r="C31" s="38">
        <f>IFERROR(SUBTOTAL(9,C10:C27),0)</f>
        <v>888752</v>
      </c>
      <c r="D31" s="38">
        <f>IFERROR(SUBTOTAL(9,D10:D26),0)</f>
        <v>356001.68999999994</v>
      </c>
      <c r="E31" s="39">
        <f t="shared" si="0"/>
        <v>1.1180060456832059</v>
      </c>
      <c r="F31" s="39">
        <f t="shared" si="1"/>
        <v>0.40056358804255848</v>
      </c>
    </row>
    <row r="32" spans="1:6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s="7" customFormat="1" ht="24.95" customHeight="1" x14ac:dyDescent="0.25">
      <c r="A34" s="8" t="s">
        <v>55</v>
      </c>
      <c r="B34" s="9"/>
      <c r="C34" s="9"/>
      <c r="D34" s="9"/>
      <c r="E34" s="9"/>
      <c r="F34" s="9"/>
    </row>
    <row r="35" spans="1:6" ht="57.6" customHeight="1" x14ac:dyDescent="0.25">
      <c r="A35" s="40" t="s">
        <v>30</v>
      </c>
      <c r="B35" s="10" t="s">
        <v>31</v>
      </c>
      <c r="C35" s="10" t="s">
        <v>7</v>
      </c>
      <c r="D35" s="10" t="s">
        <v>32</v>
      </c>
      <c r="E35" s="10" t="s">
        <v>33</v>
      </c>
      <c r="F35" s="10" t="s">
        <v>34</v>
      </c>
    </row>
    <row r="36" spans="1:6" s="11" customFormat="1" ht="15.95" customHeight="1" x14ac:dyDescent="0.25">
      <c r="A36" s="12" t="s">
        <v>11</v>
      </c>
      <c r="B36" s="12">
        <f>COLUMN()</f>
        <v>2</v>
      </c>
      <c r="C36" s="12">
        <v>3</v>
      </c>
      <c r="D36" s="12">
        <f>COLUMN()</f>
        <v>4</v>
      </c>
      <c r="E36" s="12" t="str">
        <f>_xlfn.CONCAT(TEXT(COLUMN(),"@")," (",TEXT(D36,"@")," / ",TEXT(B36,"@"),")")</f>
        <v>5 (4 / 2)</v>
      </c>
      <c r="F36" s="12" t="str">
        <f>_xlfn.CONCAT(TEXT(COLUMN(),"@")," (",TEXT(D36,"@")," / ",TEXT(C36,"@"),")")</f>
        <v>6 (4 / 3)</v>
      </c>
    </row>
    <row r="37" spans="1:6" x14ac:dyDescent="0.25">
      <c r="A37" s="25" t="s">
        <v>15</v>
      </c>
      <c r="B37" s="26">
        <f>SUBTOTAL(9,B40:B74)</f>
        <v>309609.70000000007</v>
      </c>
      <c r="C37" s="26">
        <v>734153</v>
      </c>
      <c r="D37" s="26">
        <f>SUBTOTAL(9,D40:D74)</f>
        <v>338191.03999999992</v>
      </c>
      <c r="E37" s="27">
        <f t="shared" ref="E37:E68" si="2">IF(B37&lt;&gt;0,D37/B37,"-")</f>
        <v>1.0923140973942349</v>
      </c>
      <c r="F37" s="27">
        <f t="shared" ref="F37:F68" si="3">IF(C37&lt;&gt;0,D37/C37,"-")</f>
        <v>0.46065471366322813</v>
      </c>
    </row>
    <row r="38" spans="1:6" x14ac:dyDescent="0.25">
      <c r="A38" s="28" t="s">
        <v>56</v>
      </c>
      <c r="B38" s="29">
        <f>SUBTOTAL(9,B40:B45)</f>
        <v>274345.86</v>
      </c>
      <c r="C38" s="29">
        <v>612551</v>
      </c>
      <c r="D38" s="29">
        <f>SUBTOTAL(9,D40:D45)</f>
        <v>299781.95999999996</v>
      </c>
      <c r="E38" s="30">
        <f t="shared" si="2"/>
        <v>1.0927154504901222</v>
      </c>
      <c r="F38" s="30">
        <f t="shared" si="3"/>
        <v>0.48939918472094562</v>
      </c>
    </row>
    <row r="39" spans="1:6" x14ac:dyDescent="0.25">
      <c r="A39" s="31" t="s">
        <v>57</v>
      </c>
      <c r="B39" s="32">
        <f>SUBTOTAL(9,B40:B41)</f>
        <v>227974.55</v>
      </c>
      <c r="C39" s="32"/>
      <c r="D39" s="32">
        <f>SUBTOTAL(9,D40:D41)</f>
        <v>252076.68999999997</v>
      </c>
      <c r="E39" s="33">
        <f t="shared" si="2"/>
        <v>1.105722941442367</v>
      </c>
      <c r="F39" s="33" t="str">
        <f t="shared" si="3"/>
        <v>-</v>
      </c>
    </row>
    <row r="40" spans="1:6" x14ac:dyDescent="0.25">
      <c r="A40" s="34" t="s">
        <v>58</v>
      </c>
      <c r="B40" s="35">
        <v>227974.55</v>
      </c>
      <c r="C40" s="35"/>
      <c r="D40" s="35">
        <v>251964.83</v>
      </c>
      <c r="E40" s="36">
        <f t="shared" si="2"/>
        <v>1.1052322726374502</v>
      </c>
      <c r="F40" s="36" t="str">
        <f t="shared" si="3"/>
        <v>-</v>
      </c>
    </row>
    <row r="41" spans="1:6" x14ac:dyDescent="0.25">
      <c r="A41" s="34" t="s">
        <v>59</v>
      </c>
      <c r="B41" s="35">
        <v>0</v>
      </c>
      <c r="C41" s="35"/>
      <c r="D41" s="35">
        <v>111.86</v>
      </c>
      <c r="E41" s="36" t="str">
        <f t="shared" si="2"/>
        <v>-</v>
      </c>
      <c r="F41" s="36" t="str">
        <f t="shared" si="3"/>
        <v>-</v>
      </c>
    </row>
    <row r="42" spans="1:6" x14ac:dyDescent="0.25">
      <c r="A42" s="31" t="s">
        <v>60</v>
      </c>
      <c r="B42" s="32">
        <f>SUBTOTAL(9,B43:B43)</f>
        <v>9077.44</v>
      </c>
      <c r="C42" s="32"/>
      <c r="D42" s="32">
        <f>SUBTOTAL(9,D43:D43)</f>
        <v>8833</v>
      </c>
      <c r="E42" s="33">
        <f t="shared" si="2"/>
        <v>0.97307170303521695</v>
      </c>
      <c r="F42" s="33" t="str">
        <f t="shared" si="3"/>
        <v>-</v>
      </c>
    </row>
    <row r="43" spans="1:6" x14ac:dyDescent="0.25">
      <c r="A43" s="34" t="s">
        <v>61</v>
      </c>
      <c r="B43" s="35">
        <v>9077.44</v>
      </c>
      <c r="C43" s="35"/>
      <c r="D43" s="35">
        <v>8833</v>
      </c>
      <c r="E43" s="36">
        <f t="shared" si="2"/>
        <v>0.97307170303521695</v>
      </c>
      <c r="F43" s="36" t="str">
        <f t="shared" si="3"/>
        <v>-</v>
      </c>
    </row>
    <row r="44" spans="1:6" x14ac:dyDescent="0.25">
      <c r="A44" s="31" t="s">
        <v>62</v>
      </c>
      <c r="B44" s="32">
        <f>SUBTOTAL(9,B45:B45)</f>
        <v>37293.870000000003</v>
      </c>
      <c r="C44" s="32"/>
      <c r="D44" s="32">
        <f>SUBTOTAL(9,D45:D45)</f>
        <v>38872.269999999997</v>
      </c>
      <c r="E44" s="33">
        <f t="shared" si="2"/>
        <v>1.042323309433963</v>
      </c>
      <c r="F44" s="33" t="str">
        <f t="shared" si="3"/>
        <v>-</v>
      </c>
    </row>
    <row r="45" spans="1:6" x14ac:dyDescent="0.25">
      <c r="A45" s="34" t="s">
        <v>63</v>
      </c>
      <c r="B45" s="35">
        <v>37293.870000000003</v>
      </c>
      <c r="C45" s="35"/>
      <c r="D45" s="35">
        <v>38872.269999999997</v>
      </c>
      <c r="E45" s="36">
        <f t="shared" si="2"/>
        <v>1.042323309433963</v>
      </c>
      <c r="F45" s="36" t="str">
        <f t="shared" si="3"/>
        <v>-</v>
      </c>
    </row>
    <row r="46" spans="1:6" x14ac:dyDescent="0.25">
      <c r="A46" s="28" t="s">
        <v>64</v>
      </c>
      <c r="B46" s="29">
        <f>SUBTOTAL(9,B48:B71)</f>
        <v>34908.449999999997</v>
      </c>
      <c r="C46" s="29">
        <v>120752</v>
      </c>
      <c r="D46" s="29">
        <f>SUBTOTAL(9,D48:D71)</f>
        <v>38043.47</v>
      </c>
      <c r="E46" s="30">
        <f t="shared" si="2"/>
        <v>1.0898069092153906</v>
      </c>
      <c r="F46" s="30">
        <f t="shared" si="3"/>
        <v>0.31505457466542997</v>
      </c>
    </row>
    <row r="47" spans="1:6" x14ac:dyDescent="0.25">
      <c r="A47" s="31" t="s">
        <v>65</v>
      </c>
      <c r="B47" s="32">
        <f>SUBTOTAL(9,B48:B51)</f>
        <v>4692.8100000000004</v>
      </c>
      <c r="C47" s="32"/>
      <c r="D47" s="32">
        <f>SUBTOTAL(9,D48:D51)</f>
        <v>4018.64</v>
      </c>
      <c r="E47" s="33">
        <f t="shared" si="2"/>
        <v>0.85633980493563544</v>
      </c>
      <c r="F47" s="33" t="str">
        <f t="shared" si="3"/>
        <v>-</v>
      </c>
    </row>
    <row r="48" spans="1:6" x14ac:dyDescent="0.25">
      <c r="A48" s="34" t="s">
        <v>66</v>
      </c>
      <c r="B48" s="35">
        <v>49</v>
      </c>
      <c r="C48" s="35"/>
      <c r="D48" s="35">
        <v>0</v>
      </c>
      <c r="E48" s="36">
        <f t="shared" si="2"/>
        <v>0</v>
      </c>
      <c r="F48" s="36" t="str">
        <f t="shared" si="3"/>
        <v>-</v>
      </c>
    </row>
    <row r="49" spans="1:6" x14ac:dyDescent="0.25">
      <c r="A49" s="34" t="s">
        <v>67</v>
      </c>
      <c r="B49" s="35">
        <v>3841.32</v>
      </c>
      <c r="C49" s="35"/>
      <c r="D49" s="35">
        <v>4018.64</v>
      </c>
      <c r="E49" s="36">
        <f t="shared" si="2"/>
        <v>1.0461612154155342</v>
      </c>
      <c r="F49" s="36" t="str">
        <f t="shared" si="3"/>
        <v>-</v>
      </c>
    </row>
    <row r="50" spans="1:6" x14ac:dyDescent="0.25">
      <c r="A50" s="34" t="s">
        <v>68</v>
      </c>
      <c r="B50" s="35">
        <v>802.49</v>
      </c>
      <c r="C50" s="35"/>
      <c r="D50" s="35">
        <v>0</v>
      </c>
      <c r="E50" s="36">
        <f t="shared" si="2"/>
        <v>0</v>
      </c>
      <c r="F50" s="36" t="str">
        <f t="shared" si="3"/>
        <v>-</v>
      </c>
    </row>
    <row r="51" spans="1:6" x14ac:dyDescent="0.25">
      <c r="A51" s="34" t="s">
        <v>69</v>
      </c>
      <c r="B51" s="35">
        <v>0</v>
      </c>
      <c r="C51" s="35"/>
      <c r="D51" s="35">
        <v>0</v>
      </c>
      <c r="E51" s="36" t="str">
        <f t="shared" si="2"/>
        <v>-</v>
      </c>
      <c r="F51" s="36" t="str">
        <f t="shared" si="3"/>
        <v>-</v>
      </c>
    </row>
    <row r="52" spans="1:6" x14ac:dyDescent="0.25">
      <c r="A52" s="31" t="s">
        <v>70</v>
      </c>
      <c r="B52" s="32">
        <f>SUBTOTAL(9,B53:B56)</f>
        <v>11105.47</v>
      </c>
      <c r="C52" s="32"/>
      <c r="D52" s="32">
        <f>SUBTOTAL(9,D53:D56)</f>
        <v>12236.44</v>
      </c>
      <c r="E52" s="33">
        <f t="shared" si="2"/>
        <v>1.1018390036621595</v>
      </c>
      <c r="F52" s="33" t="str">
        <f t="shared" si="3"/>
        <v>-</v>
      </c>
    </row>
    <row r="53" spans="1:6" x14ac:dyDescent="0.25">
      <c r="A53" s="34" t="s">
        <v>71</v>
      </c>
      <c r="B53" s="35">
        <v>3966.68</v>
      </c>
      <c r="C53" s="35"/>
      <c r="D53" s="35">
        <v>3060.23</v>
      </c>
      <c r="E53" s="36">
        <f t="shared" si="2"/>
        <v>0.7714839613984491</v>
      </c>
      <c r="F53" s="36" t="str">
        <f t="shared" si="3"/>
        <v>-</v>
      </c>
    </row>
    <row r="54" spans="1:6" x14ac:dyDescent="0.25">
      <c r="A54" s="34" t="s">
        <v>72</v>
      </c>
      <c r="B54" s="35">
        <v>6072.53</v>
      </c>
      <c r="C54" s="35"/>
      <c r="D54" s="35">
        <v>8349.32</v>
      </c>
      <c r="E54" s="36">
        <f t="shared" si="2"/>
        <v>1.3749326886816533</v>
      </c>
      <c r="F54" s="36" t="str">
        <f t="shared" si="3"/>
        <v>-</v>
      </c>
    </row>
    <row r="55" spans="1:6" x14ac:dyDescent="0.25">
      <c r="A55" s="34" t="s">
        <v>73</v>
      </c>
      <c r="B55" s="35">
        <v>77.95</v>
      </c>
      <c r="C55" s="35"/>
      <c r="D55" s="35">
        <v>7.44</v>
      </c>
      <c r="E55" s="36">
        <f t="shared" si="2"/>
        <v>9.5445798588839004E-2</v>
      </c>
      <c r="F55" s="36" t="str">
        <f t="shared" si="3"/>
        <v>-</v>
      </c>
    </row>
    <row r="56" spans="1:6" x14ac:dyDescent="0.25">
      <c r="A56" s="34" t="s">
        <v>74</v>
      </c>
      <c r="B56" s="35">
        <v>988.31</v>
      </c>
      <c r="C56" s="35"/>
      <c r="D56" s="35">
        <v>819.45</v>
      </c>
      <c r="E56" s="36">
        <f t="shared" si="2"/>
        <v>0.82914267790470608</v>
      </c>
      <c r="F56" s="36" t="str">
        <f t="shared" si="3"/>
        <v>-</v>
      </c>
    </row>
    <row r="57" spans="1:6" x14ac:dyDescent="0.25">
      <c r="A57" s="31" t="s">
        <v>75</v>
      </c>
      <c r="B57" s="32">
        <f>SUBTOTAL(9,B58:B66)</f>
        <v>16540.59</v>
      </c>
      <c r="C57" s="32"/>
      <c r="D57" s="32">
        <f>SUBTOTAL(9,D58:D66)</f>
        <v>18488.8</v>
      </c>
      <c r="E57" s="33">
        <f t="shared" si="2"/>
        <v>1.1177835857124805</v>
      </c>
      <c r="F57" s="33" t="str">
        <f t="shared" si="3"/>
        <v>-</v>
      </c>
    </row>
    <row r="58" spans="1:6" x14ac:dyDescent="0.25">
      <c r="A58" s="34" t="s">
        <v>76</v>
      </c>
      <c r="B58" s="35">
        <v>2314.9899999999998</v>
      </c>
      <c r="C58" s="35"/>
      <c r="D58" s="35">
        <v>2421.48</v>
      </c>
      <c r="E58" s="36">
        <f t="shared" si="2"/>
        <v>1.0460001987049621</v>
      </c>
      <c r="F58" s="36" t="str">
        <f t="shared" si="3"/>
        <v>-</v>
      </c>
    </row>
    <row r="59" spans="1:6" x14ac:dyDescent="0.25">
      <c r="A59" s="34" t="s">
        <v>77</v>
      </c>
      <c r="B59" s="35">
        <v>9104.15</v>
      </c>
      <c r="C59" s="35"/>
      <c r="D59" s="35">
        <v>10509.66</v>
      </c>
      <c r="E59" s="36">
        <f t="shared" si="2"/>
        <v>1.1543812437185239</v>
      </c>
      <c r="F59" s="36" t="str">
        <f t="shared" si="3"/>
        <v>-</v>
      </c>
    </row>
    <row r="60" spans="1:6" x14ac:dyDescent="0.25">
      <c r="A60" s="34" t="s">
        <v>78</v>
      </c>
      <c r="B60" s="35">
        <v>495</v>
      </c>
      <c r="C60" s="35"/>
      <c r="D60" s="35">
        <v>0</v>
      </c>
      <c r="E60" s="36">
        <f t="shared" si="2"/>
        <v>0</v>
      </c>
      <c r="F60" s="36" t="str">
        <f t="shared" si="3"/>
        <v>-</v>
      </c>
    </row>
    <row r="61" spans="1:6" x14ac:dyDescent="0.25">
      <c r="A61" s="34" t="s">
        <v>79</v>
      </c>
      <c r="B61" s="35">
        <v>553.70000000000005</v>
      </c>
      <c r="C61" s="35"/>
      <c r="D61" s="35">
        <v>683.3</v>
      </c>
      <c r="E61" s="36">
        <f t="shared" si="2"/>
        <v>1.23406176629944</v>
      </c>
      <c r="F61" s="36" t="str">
        <f t="shared" si="3"/>
        <v>-</v>
      </c>
    </row>
    <row r="62" spans="1:6" x14ac:dyDescent="0.25">
      <c r="A62" s="34" t="s">
        <v>80</v>
      </c>
      <c r="B62" s="35">
        <v>773.49</v>
      </c>
      <c r="C62" s="35"/>
      <c r="D62" s="35">
        <v>822.65</v>
      </c>
      <c r="E62" s="36">
        <f t="shared" si="2"/>
        <v>1.0635560899300571</v>
      </c>
      <c r="F62" s="36" t="str">
        <f t="shared" si="3"/>
        <v>-</v>
      </c>
    </row>
    <row r="63" spans="1:6" x14ac:dyDescent="0.25">
      <c r="A63" s="34" t="s">
        <v>81</v>
      </c>
      <c r="B63" s="35">
        <v>134.84</v>
      </c>
      <c r="C63" s="35"/>
      <c r="D63" s="35">
        <v>0</v>
      </c>
      <c r="E63" s="36">
        <f t="shared" si="2"/>
        <v>0</v>
      </c>
      <c r="F63" s="36" t="str">
        <f t="shared" si="3"/>
        <v>-</v>
      </c>
    </row>
    <row r="64" spans="1:6" x14ac:dyDescent="0.25">
      <c r="A64" s="34" t="s">
        <v>82</v>
      </c>
      <c r="B64" s="35">
        <v>1199.8599999999999</v>
      </c>
      <c r="C64" s="35"/>
      <c r="D64" s="35">
        <v>506.89</v>
      </c>
      <c r="E64" s="36">
        <f t="shared" si="2"/>
        <v>0.42245762005567317</v>
      </c>
      <c r="F64" s="36" t="str">
        <f t="shared" si="3"/>
        <v>-</v>
      </c>
    </row>
    <row r="65" spans="1:6" x14ac:dyDescent="0.25">
      <c r="A65" s="34" t="s">
        <v>83</v>
      </c>
      <c r="B65" s="35">
        <v>460.34</v>
      </c>
      <c r="C65" s="35"/>
      <c r="D65" s="35">
        <v>465.03</v>
      </c>
      <c r="E65" s="36">
        <f t="shared" si="2"/>
        <v>1.0101881218230004</v>
      </c>
      <c r="F65" s="36" t="str">
        <f t="shared" si="3"/>
        <v>-</v>
      </c>
    </row>
    <row r="66" spans="1:6" x14ac:dyDescent="0.25">
      <c r="A66" s="34" t="s">
        <v>84</v>
      </c>
      <c r="B66" s="35">
        <v>1504.22</v>
      </c>
      <c r="C66" s="35"/>
      <c r="D66" s="35">
        <v>3079.7900000000004</v>
      </c>
      <c r="E66" s="36">
        <f t="shared" si="2"/>
        <v>2.0474332212043453</v>
      </c>
      <c r="F66" s="36" t="str">
        <f t="shared" si="3"/>
        <v>-</v>
      </c>
    </row>
    <row r="67" spans="1:6" x14ac:dyDescent="0.25">
      <c r="A67" s="31" t="s">
        <v>85</v>
      </c>
      <c r="B67" s="32">
        <f>SUBTOTAL(9,B68:B71)</f>
        <v>2569.58</v>
      </c>
      <c r="C67" s="32"/>
      <c r="D67" s="32">
        <f>SUBTOTAL(9,D68:D71)</f>
        <v>3299.59</v>
      </c>
      <c r="E67" s="33">
        <f t="shared" si="2"/>
        <v>1.2840970119630446</v>
      </c>
      <c r="F67" s="33" t="str">
        <f t="shared" si="3"/>
        <v>-</v>
      </c>
    </row>
    <row r="68" spans="1:6" x14ac:dyDescent="0.25">
      <c r="A68" s="34" t="s">
        <v>86</v>
      </c>
      <c r="B68" s="35">
        <v>803.24</v>
      </c>
      <c r="C68" s="35"/>
      <c r="D68" s="35">
        <v>1052.23</v>
      </c>
      <c r="E68" s="36">
        <f t="shared" si="2"/>
        <v>1.3099820726059459</v>
      </c>
      <c r="F68" s="36" t="str">
        <f t="shared" si="3"/>
        <v>-</v>
      </c>
    </row>
    <row r="69" spans="1:6" x14ac:dyDescent="0.25">
      <c r="A69" s="34" t="s">
        <v>87</v>
      </c>
      <c r="B69" s="35">
        <v>224.31</v>
      </c>
      <c r="C69" s="35"/>
      <c r="D69" s="35">
        <v>167.32</v>
      </c>
      <c r="E69" s="36">
        <f t="shared" ref="E69:E89" si="4">IF(B69&lt;&gt;0,D69/B69,"-")</f>
        <v>0.74593196914983728</v>
      </c>
      <c r="F69" s="36" t="str">
        <f t="shared" ref="F69:F90" si="5">IF(C69&lt;&gt;0,D69/C69,"-")</f>
        <v>-</v>
      </c>
    </row>
    <row r="70" spans="1:6" x14ac:dyDescent="0.25">
      <c r="A70" s="34" t="s">
        <v>88</v>
      </c>
      <c r="B70" s="35">
        <v>0</v>
      </c>
      <c r="C70" s="35"/>
      <c r="D70" s="35">
        <v>1972.16</v>
      </c>
      <c r="E70" s="36" t="str">
        <f t="shared" si="4"/>
        <v>-</v>
      </c>
      <c r="F70" s="36" t="str">
        <f t="shared" si="5"/>
        <v>-</v>
      </c>
    </row>
    <row r="71" spans="1:6" x14ac:dyDescent="0.25">
      <c r="A71" s="34" t="s">
        <v>89</v>
      </c>
      <c r="B71" s="35">
        <v>1542.03</v>
      </c>
      <c r="C71" s="35"/>
      <c r="D71" s="35">
        <v>107.88</v>
      </c>
      <c r="E71" s="36">
        <f t="shared" si="4"/>
        <v>6.9959728409953112E-2</v>
      </c>
      <c r="F71" s="36" t="str">
        <f t="shared" si="5"/>
        <v>-</v>
      </c>
    </row>
    <row r="72" spans="1:6" x14ac:dyDescent="0.25">
      <c r="A72" s="28" t="s">
        <v>90</v>
      </c>
      <c r="B72" s="29">
        <f>SUBTOTAL(9,B74:B74)</f>
        <v>355.39</v>
      </c>
      <c r="C72" s="29">
        <v>850</v>
      </c>
      <c r="D72" s="29">
        <f>SUBTOTAL(9,D74:D74)</f>
        <v>365.61</v>
      </c>
      <c r="E72" s="30">
        <f t="shared" si="4"/>
        <v>1.0287571400433329</v>
      </c>
      <c r="F72" s="30">
        <f t="shared" si="5"/>
        <v>0.43012941176470587</v>
      </c>
    </row>
    <row r="73" spans="1:6" x14ac:dyDescent="0.25">
      <c r="A73" s="31" t="s">
        <v>91</v>
      </c>
      <c r="B73" s="32">
        <f>SUBTOTAL(9,B74:B74)</f>
        <v>355.39</v>
      </c>
      <c r="C73" s="32"/>
      <c r="D73" s="32">
        <f>SUBTOTAL(9,D74:D74)</f>
        <v>365.61</v>
      </c>
      <c r="E73" s="33">
        <f t="shared" si="4"/>
        <v>1.0287571400433329</v>
      </c>
      <c r="F73" s="33" t="str">
        <f t="shared" si="5"/>
        <v>-</v>
      </c>
    </row>
    <row r="74" spans="1:6" x14ac:dyDescent="0.25">
      <c r="A74" s="34" t="s">
        <v>92</v>
      </c>
      <c r="B74" s="35">
        <v>355.39</v>
      </c>
      <c r="C74" s="35"/>
      <c r="D74" s="35">
        <v>365.61</v>
      </c>
      <c r="E74" s="36">
        <f t="shared" si="4"/>
        <v>1.0287571400433329</v>
      </c>
      <c r="F74" s="36" t="str">
        <f t="shared" si="5"/>
        <v>-</v>
      </c>
    </row>
    <row r="75" spans="1:6" x14ac:dyDescent="0.25">
      <c r="A75" s="25" t="s">
        <v>16</v>
      </c>
      <c r="B75" s="26">
        <f>SUBTOTAL(9,B78:B89)</f>
        <v>8815.85</v>
      </c>
      <c r="C75" s="26">
        <v>154599</v>
      </c>
      <c r="D75" s="26">
        <f>SUBTOTAL(9,D78:D89)</f>
        <v>17810.650000000001</v>
      </c>
      <c r="E75" s="27">
        <f t="shared" si="4"/>
        <v>2.0202986666061697</v>
      </c>
      <c r="F75" s="27">
        <f t="shared" si="5"/>
        <v>0.11520546704700549</v>
      </c>
    </row>
    <row r="76" spans="1:6" x14ac:dyDescent="0.25">
      <c r="A76" s="28" t="s">
        <v>93</v>
      </c>
      <c r="B76" s="29">
        <f>SUBTOTAL(9,B78:B81)</f>
        <v>8815.85</v>
      </c>
      <c r="C76" s="29">
        <v>2350</v>
      </c>
      <c r="D76" s="29">
        <f>SUBTOTAL(9,D78:D81)</f>
        <v>2190.9700000000003</v>
      </c>
      <c r="E76" s="30">
        <f t="shared" si="4"/>
        <v>0.24852623399899049</v>
      </c>
      <c r="F76" s="30">
        <f t="shared" si="5"/>
        <v>0.93232765957446817</v>
      </c>
    </row>
    <row r="77" spans="1:6" x14ac:dyDescent="0.25">
      <c r="A77" s="31" t="s">
        <v>94</v>
      </c>
      <c r="B77" s="32">
        <f>SUBTOTAL(9,B78:B79)</f>
        <v>8754.92</v>
      </c>
      <c r="C77" s="32"/>
      <c r="D77" s="32">
        <f>SUBTOTAL(9,D78:D78)</f>
        <v>2086.0700000000002</v>
      </c>
      <c r="E77" s="33">
        <f t="shared" si="4"/>
        <v>0.23827402192138822</v>
      </c>
      <c r="F77" s="33" t="str">
        <f t="shared" si="5"/>
        <v>-</v>
      </c>
    </row>
    <row r="78" spans="1:6" x14ac:dyDescent="0.25">
      <c r="A78" s="34" t="s">
        <v>95</v>
      </c>
      <c r="B78" s="35">
        <v>5225.72</v>
      </c>
      <c r="C78" s="35"/>
      <c r="D78" s="35">
        <v>2086.0700000000002</v>
      </c>
      <c r="E78" s="36">
        <f t="shared" si="4"/>
        <v>0.39919283849880977</v>
      </c>
      <c r="F78" s="36" t="str">
        <f t="shared" si="5"/>
        <v>-</v>
      </c>
    </row>
    <row r="79" spans="1:6" x14ac:dyDescent="0.25">
      <c r="A79" s="34" t="s">
        <v>186</v>
      </c>
      <c r="B79" s="35">
        <v>3529.2</v>
      </c>
      <c r="C79" s="35"/>
      <c r="D79" s="35">
        <v>0</v>
      </c>
      <c r="E79" s="36">
        <f t="shared" ref="E79" si="6">IF(B79&lt;&gt;0,D79/B79,"-")</f>
        <v>0</v>
      </c>
      <c r="F79" s="36" t="str">
        <f t="shared" ref="F79" si="7">IF(C79&lt;&gt;0,D79/C79,"-")</f>
        <v>-</v>
      </c>
    </row>
    <row r="80" spans="1:6" x14ac:dyDescent="0.25">
      <c r="A80" s="31" t="s">
        <v>96</v>
      </c>
      <c r="B80" s="32">
        <f>SUBTOTAL(9,B81:B81)</f>
        <v>60.93</v>
      </c>
      <c r="C80" s="32"/>
      <c r="D80" s="32">
        <f>SUBTOTAL(9,D81:D81)</f>
        <v>104.9</v>
      </c>
      <c r="E80" s="33">
        <f t="shared" si="4"/>
        <v>1.7216477925488267</v>
      </c>
      <c r="F80" s="33" t="str">
        <f t="shared" si="5"/>
        <v>-</v>
      </c>
    </row>
    <row r="81" spans="1:6" x14ac:dyDescent="0.25">
      <c r="A81" s="34" t="s">
        <v>97</v>
      </c>
      <c r="B81" s="35">
        <v>60.93</v>
      </c>
      <c r="C81" s="35"/>
      <c r="D81" s="35">
        <v>104.9</v>
      </c>
      <c r="E81" s="36">
        <f t="shared" si="4"/>
        <v>1.7216477925488267</v>
      </c>
      <c r="F81" s="36" t="str">
        <f t="shared" si="5"/>
        <v>-</v>
      </c>
    </row>
    <row r="82" spans="1:6" x14ac:dyDescent="0.25">
      <c r="A82" s="28" t="s">
        <v>98</v>
      </c>
      <c r="B82" s="29">
        <f>SUBTOTAL(9,B84:B84)</f>
        <v>0</v>
      </c>
      <c r="C82" s="29">
        <v>200</v>
      </c>
      <c r="D82" s="29">
        <f>SUBTOTAL(9,D84:D84)</f>
        <v>0</v>
      </c>
      <c r="E82" s="30" t="str">
        <f t="shared" si="4"/>
        <v>-</v>
      </c>
      <c r="F82" s="30">
        <f t="shared" si="5"/>
        <v>0</v>
      </c>
    </row>
    <row r="83" spans="1:6" x14ac:dyDescent="0.25">
      <c r="A83" s="31" t="s">
        <v>99</v>
      </c>
      <c r="B83" s="32">
        <f>SUBTOTAL(9,B84:B84)</f>
        <v>0</v>
      </c>
      <c r="C83" s="32"/>
      <c r="D83" s="32">
        <f>SUBTOTAL(9,D84:D84)</f>
        <v>0</v>
      </c>
      <c r="E83" s="33" t="str">
        <f t="shared" si="4"/>
        <v>-</v>
      </c>
      <c r="F83" s="33" t="str">
        <f t="shared" si="5"/>
        <v>-</v>
      </c>
    </row>
    <row r="84" spans="1:6" x14ac:dyDescent="0.25">
      <c r="A84" s="34" t="s">
        <v>100</v>
      </c>
      <c r="B84" s="35">
        <v>0</v>
      </c>
      <c r="C84" s="35"/>
      <c r="D84" s="35">
        <v>0</v>
      </c>
      <c r="E84" s="36" t="str">
        <f t="shared" si="4"/>
        <v>-</v>
      </c>
      <c r="F84" s="36" t="str">
        <f t="shared" si="5"/>
        <v>-</v>
      </c>
    </row>
    <row r="85" spans="1:6" x14ac:dyDescent="0.25">
      <c r="A85" s="28" t="s">
        <v>101</v>
      </c>
      <c r="B85" s="29">
        <f>SUBTOTAL(9,B87:B89)</f>
        <v>0</v>
      </c>
      <c r="C85" s="29">
        <v>152049</v>
      </c>
      <c r="D85" s="29">
        <f>SUBTOTAL(9,D87:D89)</f>
        <v>15619.68</v>
      </c>
      <c r="E85" s="30" t="str">
        <f t="shared" si="4"/>
        <v>-</v>
      </c>
      <c r="F85" s="30">
        <f t="shared" si="5"/>
        <v>0.10272793638892726</v>
      </c>
    </row>
    <row r="86" spans="1:6" x14ac:dyDescent="0.25">
      <c r="A86" s="31" t="s">
        <v>102</v>
      </c>
      <c r="B86" s="32">
        <f>SUBTOTAL(9,B87:B87)</f>
        <v>0</v>
      </c>
      <c r="C86" s="32"/>
      <c r="D86" s="32">
        <f>SUBTOTAL(9,D87:D87)</f>
        <v>517.5</v>
      </c>
      <c r="E86" s="33" t="str">
        <f t="shared" si="4"/>
        <v>-</v>
      </c>
      <c r="F86" s="33" t="str">
        <f t="shared" si="5"/>
        <v>-</v>
      </c>
    </row>
    <row r="87" spans="1:6" x14ac:dyDescent="0.25">
      <c r="A87" s="34" t="s">
        <v>103</v>
      </c>
      <c r="B87" s="35">
        <v>0</v>
      </c>
      <c r="C87" s="35"/>
      <c r="D87" s="35">
        <v>517.5</v>
      </c>
      <c r="E87" s="36" t="str">
        <f t="shared" si="4"/>
        <v>-</v>
      </c>
      <c r="F87" s="36" t="str">
        <f t="shared" si="5"/>
        <v>-</v>
      </c>
    </row>
    <row r="88" spans="1:6" x14ac:dyDescent="0.25">
      <c r="A88" s="31" t="s">
        <v>104</v>
      </c>
      <c r="B88" s="32">
        <f>SUBTOTAL(9,B89:B89)</f>
        <v>0</v>
      </c>
      <c r="C88" s="32"/>
      <c r="D88" s="32">
        <f>SUBTOTAL(9,D89:D89)</f>
        <v>15102.18</v>
      </c>
      <c r="E88" s="33" t="str">
        <f t="shared" si="4"/>
        <v>-</v>
      </c>
      <c r="F88" s="33" t="str">
        <f t="shared" si="5"/>
        <v>-</v>
      </c>
    </row>
    <row r="89" spans="1:6" x14ac:dyDescent="0.25">
      <c r="A89" s="34" t="s">
        <v>105</v>
      </c>
      <c r="B89" s="35">
        <v>0</v>
      </c>
      <c r="C89" s="35"/>
      <c r="D89" s="35">
        <v>15102.18</v>
      </c>
      <c r="E89" s="36" t="str">
        <f t="shared" si="4"/>
        <v>-</v>
      </c>
      <c r="F89" s="36" t="str">
        <f t="shared" si="5"/>
        <v>-</v>
      </c>
    </row>
    <row r="90" spans="1:6" ht="20.100000000000001" customHeight="1" x14ac:dyDescent="0.25">
      <c r="A90" s="37" t="s">
        <v>54</v>
      </c>
      <c r="B90" s="38">
        <f>IFERROR(SUBTOTAL(9,B40:B89),0)</f>
        <v>318425.55000000005</v>
      </c>
      <c r="C90" s="38">
        <v>888752</v>
      </c>
      <c r="D90" s="38">
        <f>IFERROR(SUBTOTAL(9,D40:D89),0)</f>
        <v>356001.68999999994</v>
      </c>
      <c r="E90" s="39">
        <f>IF(B90&lt;&gt;0,D90/D90,"-")</f>
        <v>1</v>
      </c>
      <c r="F90" s="39">
        <f t="shared" si="5"/>
        <v>0.40056358804255848</v>
      </c>
    </row>
    <row r="91" spans="1:6" x14ac:dyDescent="0.25">
      <c r="E91" s="11"/>
      <c r="F91" s="11"/>
    </row>
    <row r="92" spans="1:6" x14ac:dyDescent="0.25">
      <c r="C92" s="24"/>
    </row>
    <row r="97" spans="1:6" s="6" customFormat="1" ht="24.95" customHeight="1" x14ac:dyDescent="0.3">
      <c r="A97" s="61" t="s">
        <v>106</v>
      </c>
      <c r="B97" s="61"/>
      <c r="C97" s="61"/>
      <c r="D97" s="61"/>
      <c r="E97" s="61"/>
      <c r="F97" s="61"/>
    </row>
    <row r="98" spans="1:6" s="7" customFormat="1" ht="24.95" customHeight="1" x14ac:dyDescent="0.25">
      <c r="A98" s="8" t="s">
        <v>29</v>
      </c>
      <c r="B98" s="9"/>
      <c r="C98" s="9"/>
      <c r="D98" s="9"/>
      <c r="E98" s="9"/>
      <c r="F98" s="9"/>
    </row>
    <row r="99" spans="1:6" ht="57.6" customHeight="1" x14ac:dyDescent="0.25">
      <c r="A99" s="10" t="s">
        <v>30</v>
      </c>
      <c r="B99" s="10" t="s">
        <v>31</v>
      </c>
      <c r="C99" s="10" t="s">
        <v>7</v>
      </c>
      <c r="D99" s="10" t="s">
        <v>32</v>
      </c>
      <c r="E99" s="10" t="s">
        <v>33</v>
      </c>
      <c r="F99" s="10" t="s">
        <v>34</v>
      </c>
    </row>
    <row r="100" spans="1:6" s="11" customFormat="1" ht="15.95" customHeight="1" x14ac:dyDescent="0.25">
      <c r="A100" s="12" t="s">
        <v>11</v>
      </c>
      <c r="B100" s="12">
        <f>COLUMN()</f>
        <v>2</v>
      </c>
      <c r="C100" s="12">
        <f>COLUMN()</f>
        <v>3</v>
      </c>
      <c r="D100" s="12">
        <f>COLUMN()</f>
        <v>4</v>
      </c>
      <c r="E100" s="12" t="str">
        <f>_xlfn.CONCAT(TEXT(COLUMN(),"@")," (",TEXT(D100,"@")," / ",TEXT(B100,"@"),")")</f>
        <v>5 (4 / 2)</v>
      </c>
      <c r="F100" s="12" t="str">
        <f>_xlfn.CONCAT(TEXT(COLUMN(),"@")," (",TEXT(D100,"@")," / ",TEXT(C100,"@"),")")</f>
        <v>6 (4 / 3)</v>
      </c>
    </row>
    <row r="101" spans="1:6" x14ac:dyDescent="0.25">
      <c r="A101" s="25" t="s">
        <v>107</v>
      </c>
      <c r="B101" s="26">
        <f>SUBTOTAL(9,B102:B102)</f>
        <v>314114.55</v>
      </c>
      <c r="C101" s="26">
        <f>SUBTOTAL(9,C102:C102)</f>
        <v>730897</v>
      </c>
      <c r="D101" s="26">
        <f>SUBTOTAL(9,D102:D102)</f>
        <v>337775.13</v>
      </c>
      <c r="E101" s="27">
        <f t="shared" ref="E101:E111" si="8">IF(B101&lt;&gt;0,D101/B101,"-")</f>
        <v>1.0753246864877797</v>
      </c>
      <c r="F101" s="27">
        <f t="shared" ref="F101:F111" si="9">IF(C101&lt;&gt;0,D101/C101,"-")</f>
        <v>0.46213779780187908</v>
      </c>
    </row>
    <row r="102" spans="1:6" x14ac:dyDescent="0.25">
      <c r="A102" s="34" t="s">
        <v>108</v>
      </c>
      <c r="B102" s="35">
        <v>314114.55</v>
      </c>
      <c r="C102" s="35">
        <v>730897</v>
      </c>
      <c r="D102" s="35">
        <v>337775.13</v>
      </c>
      <c r="E102" s="36">
        <f t="shared" si="8"/>
        <v>1.0753246864877797</v>
      </c>
      <c r="F102" s="36">
        <f t="shared" si="9"/>
        <v>0.46213779780187908</v>
      </c>
    </row>
    <row r="103" spans="1:6" x14ac:dyDescent="0.25">
      <c r="A103" s="25" t="s">
        <v>109</v>
      </c>
      <c r="B103" s="26">
        <f>SUBTOTAL(9,B104:B104)</f>
        <v>27</v>
      </c>
      <c r="C103" s="26">
        <f>SUBTOTAL(9,C104:C104)</f>
        <v>35</v>
      </c>
      <c r="D103" s="26">
        <f>SUBTOTAL(9,D104:D104)</f>
        <v>0</v>
      </c>
      <c r="E103" s="27">
        <f t="shared" si="8"/>
        <v>0</v>
      </c>
      <c r="F103" s="27">
        <f t="shared" si="9"/>
        <v>0</v>
      </c>
    </row>
    <row r="104" spans="1:6" x14ac:dyDescent="0.25">
      <c r="A104" s="34" t="s">
        <v>110</v>
      </c>
      <c r="B104" s="35">
        <v>27</v>
      </c>
      <c r="C104" s="35">
        <v>35</v>
      </c>
      <c r="D104" s="35">
        <v>0</v>
      </c>
      <c r="E104" s="36">
        <f t="shared" si="8"/>
        <v>0</v>
      </c>
      <c r="F104" s="36">
        <f t="shared" si="9"/>
        <v>0</v>
      </c>
    </row>
    <row r="105" spans="1:6" x14ac:dyDescent="0.25">
      <c r="A105" s="25" t="s">
        <v>111</v>
      </c>
      <c r="B105" s="26">
        <f>SUBTOTAL(9,B106:B106)</f>
        <v>2534.7399999999998</v>
      </c>
      <c r="C105" s="26">
        <f>SUBTOTAL(9,C106:C106)</f>
        <v>4000</v>
      </c>
      <c r="D105" s="26">
        <f>SUBTOTAL(9,D106:D106)</f>
        <v>3161.95</v>
      </c>
      <c r="E105" s="27">
        <f t="shared" si="8"/>
        <v>1.2474454973685665</v>
      </c>
      <c r="F105" s="27">
        <f t="shared" si="9"/>
        <v>0.79048750000000001</v>
      </c>
    </row>
    <row r="106" spans="1:6" x14ac:dyDescent="0.25">
      <c r="A106" s="34" t="s">
        <v>112</v>
      </c>
      <c r="B106" s="35">
        <v>2534.7399999999998</v>
      </c>
      <c r="C106" s="35">
        <v>4000</v>
      </c>
      <c r="D106" s="35">
        <v>3161.95</v>
      </c>
      <c r="E106" s="36">
        <f t="shared" si="8"/>
        <v>1.2474454973685665</v>
      </c>
      <c r="F106" s="36">
        <f t="shared" si="9"/>
        <v>0.79048750000000001</v>
      </c>
    </row>
    <row r="107" spans="1:6" x14ac:dyDescent="0.25">
      <c r="A107" s="25" t="s">
        <v>113</v>
      </c>
      <c r="B107" s="26">
        <f>SUBTOTAL(9,B108:B108)</f>
        <v>0</v>
      </c>
      <c r="C107" s="26">
        <f>SUBTOTAL(9,C108:C108)</f>
        <v>155549</v>
      </c>
      <c r="D107" s="26">
        <f>SUBTOTAL(9,D108:D108)</f>
        <v>15619.68</v>
      </c>
      <c r="E107" s="27" t="str">
        <f t="shared" si="8"/>
        <v>-</v>
      </c>
      <c r="F107" s="27">
        <f t="shared" si="9"/>
        <v>0.10041646040797433</v>
      </c>
    </row>
    <row r="108" spans="1:6" x14ac:dyDescent="0.25">
      <c r="A108" s="34" t="s">
        <v>114</v>
      </c>
      <c r="B108" s="35">
        <v>0</v>
      </c>
      <c r="C108" s="35">
        <v>155549</v>
      </c>
      <c r="D108" s="35">
        <v>15619.68</v>
      </c>
      <c r="E108" s="36" t="str">
        <f t="shared" si="8"/>
        <v>-</v>
      </c>
      <c r="F108" s="36">
        <f t="shared" si="9"/>
        <v>0.10041646040797433</v>
      </c>
    </row>
    <row r="109" spans="1:6" x14ac:dyDescent="0.25">
      <c r="A109" s="25" t="s">
        <v>187</v>
      </c>
      <c r="B109" s="26">
        <f>SUBTOTAL(9,B110:B110)</f>
        <v>210</v>
      </c>
      <c r="C109" s="26">
        <f>SUBTOTAL(9,C110:C110)</f>
        <v>0</v>
      </c>
      <c r="D109" s="26">
        <f>SUBTOTAL(9,D110:D110)</f>
        <v>0</v>
      </c>
      <c r="E109" s="27">
        <f t="shared" ref="E109:E110" si="10">IF(B109&lt;&gt;0,D109/B109,"-")</f>
        <v>0</v>
      </c>
      <c r="F109" s="27" t="str">
        <f t="shared" ref="F109:F110" si="11">IF(C109&lt;&gt;0,D109/C109,"-")</f>
        <v>-</v>
      </c>
    </row>
    <row r="110" spans="1:6" x14ac:dyDescent="0.25">
      <c r="A110" s="34" t="s">
        <v>188</v>
      </c>
      <c r="B110" s="35">
        <v>210</v>
      </c>
      <c r="C110" s="35">
        <v>0</v>
      </c>
      <c r="D110" s="35">
        <v>0</v>
      </c>
      <c r="E110" s="36">
        <f t="shared" si="10"/>
        <v>0</v>
      </c>
      <c r="F110" s="36" t="str">
        <f t="shared" si="11"/>
        <v>-</v>
      </c>
    </row>
    <row r="111" spans="1:6" ht="20.100000000000001" customHeight="1" x14ac:dyDescent="0.25">
      <c r="A111" s="37" t="s">
        <v>54</v>
      </c>
      <c r="B111" s="38">
        <f>IFERROR(SUBTOTAL(9,B102:B110),0)</f>
        <v>316886.28999999998</v>
      </c>
      <c r="C111" s="38">
        <f>IFERROR(SUBTOTAL(9,C102:C108),0)</f>
        <v>890481</v>
      </c>
      <c r="D111" s="38">
        <f>IFERROR(SUBTOTAL(9,D102:D108),0)</f>
        <v>356556.76</v>
      </c>
      <c r="E111" s="39">
        <f t="shared" si="8"/>
        <v>1.125188344374255</v>
      </c>
      <c r="F111" s="39">
        <f t="shared" si="9"/>
        <v>0.40040917212158372</v>
      </c>
    </row>
    <row r="112" spans="1:6" x14ac:dyDescent="0.25">
      <c r="A112" s="11"/>
      <c r="B112" s="11"/>
      <c r="C112" s="11"/>
      <c r="D112" s="11"/>
      <c r="E112" s="11"/>
      <c r="F112" s="11"/>
    </row>
    <row r="113" spans="1:6" x14ac:dyDescent="0.25">
      <c r="A113" s="11"/>
      <c r="B113" s="11"/>
      <c r="C113" s="11"/>
      <c r="D113" s="11"/>
      <c r="E113" s="11"/>
      <c r="F113" s="11"/>
    </row>
    <row r="114" spans="1:6" s="7" customFormat="1" ht="24.95" customHeight="1" x14ac:dyDescent="0.25">
      <c r="A114" s="8" t="s">
        <v>55</v>
      </c>
      <c r="B114" s="9"/>
      <c r="C114" s="9"/>
      <c r="D114" s="9"/>
      <c r="E114" s="9"/>
      <c r="F114" s="9"/>
    </row>
    <row r="115" spans="1:6" ht="57.6" customHeight="1" x14ac:dyDescent="0.25">
      <c r="A115" s="40" t="s">
        <v>30</v>
      </c>
      <c r="B115" s="10" t="s">
        <v>31</v>
      </c>
      <c r="C115" s="10" t="s">
        <v>7</v>
      </c>
      <c r="D115" s="10" t="s">
        <v>32</v>
      </c>
      <c r="E115" s="10" t="s">
        <v>33</v>
      </c>
      <c r="F115" s="10" t="s">
        <v>34</v>
      </c>
    </row>
    <row r="116" spans="1:6" s="11" customFormat="1" ht="15.95" customHeight="1" x14ac:dyDescent="0.25">
      <c r="A116" s="12" t="s">
        <v>11</v>
      </c>
      <c r="B116" s="12">
        <f>COLUMN()</f>
        <v>2</v>
      </c>
      <c r="C116" s="12">
        <f>COLUMN()</f>
        <v>3</v>
      </c>
      <c r="D116" s="12">
        <f>COLUMN()</f>
        <v>4</v>
      </c>
      <c r="E116" s="12" t="str">
        <f>_xlfn.CONCAT(TEXT(COLUMN(),"@")," (",TEXT(D116,"@")," / ",TEXT(B116,"@"),")")</f>
        <v>5 (4 / 2)</v>
      </c>
      <c r="F116" s="12" t="str">
        <f>_xlfn.CONCAT(TEXT(COLUMN(),"@")," (",TEXT(D116,"@")," / ",TEXT(C116,"@"),")")</f>
        <v>6 (4 / 3)</v>
      </c>
    </row>
    <row r="117" spans="1:6" x14ac:dyDescent="0.25">
      <c r="A117" s="25" t="s">
        <v>107</v>
      </c>
      <c r="B117" s="26">
        <f>SUBTOTAL(9,B118:B118)</f>
        <v>314114.55</v>
      </c>
      <c r="C117" s="26">
        <f>SUBTOTAL(9,C118:C118)</f>
        <v>730897</v>
      </c>
      <c r="D117" s="26">
        <f>SUBTOTAL(9,D118:D118)</f>
        <v>337775.13</v>
      </c>
      <c r="E117" s="27">
        <f t="shared" ref="E117:E126" si="12">IF(B117&lt;&gt;0,D117/B117,"-")</f>
        <v>1.0753246864877797</v>
      </c>
      <c r="F117" s="27">
        <f t="shared" ref="F117:F127" si="13">IF(C117&lt;&gt;0,D117/C117,"-")</f>
        <v>0.46213779780187908</v>
      </c>
    </row>
    <row r="118" spans="1:6" x14ac:dyDescent="0.25">
      <c r="A118" s="34" t="s">
        <v>108</v>
      </c>
      <c r="B118" s="35">
        <v>314114.55</v>
      </c>
      <c r="C118" s="35">
        <v>730897</v>
      </c>
      <c r="D118" s="35">
        <v>337775.13</v>
      </c>
      <c r="E118" s="36">
        <f t="shared" si="12"/>
        <v>1.0753246864877797</v>
      </c>
      <c r="F118" s="36">
        <f t="shared" si="13"/>
        <v>0.46213779780187908</v>
      </c>
    </row>
    <row r="119" spans="1:6" x14ac:dyDescent="0.25">
      <c r="A119" s="25" t="s">
        <v>109</v>
      </c>
      <c r="B119" s="26">
        <f>SUBTOTAL(9,B120:B120)</f>
        <v>5.31</v>
      </c>
      <c r="C119" s="26">
        <f>SUBTOTAL(9,C120:C120)</f>
        <v>156</v>
      </c>
      <c r="D119" s="26">
        <f>SUBTOTAL(9,D120:D120)</f>
        <v>91.73</v>
      </c>
      <c r="E119" s="27">
        <f t="shared" si="12"/>
        <v>17.274952919020716</v>
      </c>
      <c r="F119" s="27">
        <f t="shared" si="13"/>
        <v>0.58801282051282056</v>
      </c>
    </row>
    <row r="120" spans="1:6" x14ac:dyDescent="0.25">
      <c r="A120" s="34" t="s">
        <v>110</v>
      </c>
      <c r="B120" s="35">
        <v>5.31</v>
      </c>
      <c r="C120" s="35">
        <v>156</v>
      </c>
      <c r="D120" s="35">
        <v>91.73</v>
      </c>
      <c r="E120" s="36">
        <f t="shared" si="12"/>
        <v>17.274952919020716</v>
      </c>
      <c r="F120" s="36">
        <f t="shared" si="13"/>
        <v>0.58801282051282056</v>
      </c>
    </row>
    <row r="121" spans="1:6" x14ac:dyDescent="0.25">
      <c r="A121" s="25" t="s">
        <v>111</v>
      </c>
      <c r="B121" s="26">
        <f>SUBTOTAL(9,B122:B122)</f>
        <v>4095.69</v>
      </c>
      <c r="C121" s="26">
        <f>SUBTOTAL(9,C122:C122)</f>
        <v>2150</v>
      </c>
      <c r="D121" s="26">
        <f>SUBTOTAL(9,D122:D122)</f>
        <v>2515.15</v>
      </c>
      <c r="E121" s="27">
        <f t="shared" si="12"/>
        <v>0.61409677001921537</v>
      </c>
      <c r="F121" s="27">
        <f t="shared" si="13"/>
        <v>1.1698372093023257</v>
      </c>
    </row>
    <row r="122" spans="1:6" x14ac:dyDescent="0.25">
      <c r="A122" s="34" t="s">
        <v>112</v>
      </c>
      <c r="B122" s="35">
        <v>4095.69</v>
      </c>
      <c r="C122" s="35">
        <v>2150</v>
      </c>
      <c r="D122" s="35">
        <v>2515.15</v>
      </c>
      <c r="E122" s="36">
        <f t="shared" si="12"/>
        <v>0.61409677001921537</v>
      </c>
      <c r="F122" s="36">
        <f t="shared" si="13"/>
        <v>1.1698372093023257</v>
      </c>
    </row>
    <row r="123" spans="1:6" x14ac:dyDescent="0.25">
      <c r="A123" s="25" t="s">
        <v>113</v>
      </c>
      <c r="B123" s="26">
        <f>SUBTOTAL(9,B124:B124)</f>
        <v>0</v>
      </c>
      <c r="C123" s="26">
        <f>SUBTOTAL(9,C124:C124)</f>
        <v>155549</v>
      </c>
      <c r="D123" s="26">
        <f>SUBTOTAL(9,D124:D124)</f>
        <v>15619.68</v>
      </c>
      <c r="E123" s="27" t="str">
        <f t="shared" si="12"/>
        <v>-</v>
      </c>
      <c r="F123" s="27">
        <f t="shared" si="13"/>
        <v>0.10041646040797433</v>
      </c>
    </row>
    <row r="124" spans="1:6" x14ac:dyDescent="0.25">
      <c r="A124" s="34" t="s">
        <v>114</v>
      </c>
      <c r="B124" s="35">
        <v>0</v>
      </c>
      <c r="C124" s="35">
        <v>155549</v>
      </c>
      <c r="D124" s="35">
        <v>15619.68</v>
      </c>
      <c r="E124" s="36" t="str">
        <f t="shared" si="12"/>
        <v>-</v>
      </c>
      <c r="F124" s="36">
        <f t="shared" si="13"/>
        <v>0.10041646040797433</v>
      </c>
    </row>
    <row r="125" spans="1:6" x14ac:dyDescent="0.25">
      <c r="A125" s="25" t="s">
        <v>187</v>
      </c>
      <c r="B125" s="26">
        <f>SUBTOTAL(9,B126:B126)</f>
        <v>210</v>
      </c>
      <c r="C125" s="26">
        <f>SUBTOTAL(9,C126:C126)</f>
        <v>0</v>
      </c>
      <c r="D125" s="26">
        <f>SUBTOTAL(9,D126:D126)</f>
        <v>0</v>
      </c>
      <c r="E125" s="27">
        <f t="shared" si="12"/>
        <v>0</v>
      </c>
      <c r="F125" s="27" t="str">
        <f t="shared" si="13"/>
        <v>-</v>
      </c>
    </row>
    <row r="126" spans="1:6" x14ac:dyDescent="0.25">
      <c r="A126" s="34" t="s">
        <v>188</v>
      </c>
      <c r="B126" s="35">
        <v>210</v>
      </c>
      <c r="C126" s="35">
        <v>0</v>
      </c>
      <c r="D126" s="35">
        <v>0</v>
      </c>
      <c r="E126" s="36">
        <f t="shared" si="12"/>
        <v>0</v>
      </c>
      <c r="F126" s="36" t="str">
        <f t="shared" si="13"/>
        <v>-</v>
      </c>
    </row>
    <row r="127" spans="1:6" ht="20.100000000000001" customHeight="1" x14ac:dyDescent="0.25">
      <c r="A127" s="37" t="s">
        <v>54</v>
      </c>
      <c r="B127" s="38">
        <f>IFERROR(SUBTOTAL(9,B118:B126),0)</f>
        <v>318425.55</v>
      </c>
      <c r="C127" s="38">
        <f>IFERROR(SUBTOTAL(9,C118:C124),0)</f>
        <v>888752</v>
      </c>
      <c r="D127" s="38">
        <f>IFERROR(SUBTOTAL(9,D118:D124),0)</f>
        <v>356001.69</v>
      </c>
      <c r="E127" s="39">
        <f>IF(B127&lt;&gt;0,D127/D127,"-")</f>
        <v>1</v>
      </c>
      <c r="F127" s="39">
        <f t="shared" si="13"/>
        <v>0.40056358804255854</v>
      </c>
    </row>
    <row r="128" spans="1:6" x14ac:dyDescent="0.25">
      <c r="E128" s="11"/>
      <c r="F128" s="11"/>
    </row>
    <row r="129" spans="1:6" x14ac:dyDescent="0.25">
      <c r="C129" s="24"/>
    </row>
    <row r="134" spans="1:6" s="6" customFormat="1" ht="24.95" customHeight="1" x14ac:dyDescent="0.3">
      <c r="A134" s="61" t="s">
        <v>115</v>
      </c>
      <c r="B134" s="61"/>
      <c r="C134" s="61"/>
      <c r="D134" s="61"/>
      <c r="E134" s="61"/>
      <c r="F134" s="61"/>
    </row>
    <row r="135" spans="1:6" s="7" customFormat="1" ht="24.95" customHeight="1" x14ac:dyDescent="0.25">
      <c r="A135" s="8" t="s">
        <v>55</v>
      </c>
      <c r="B135" s="9"/>
      <c r="C135" s="9"/>
      <c r="D135" s="9"/>
      <c r="E135" s="9"/>
      <c r="F135" s="9"/>
    </row>
    <row r="136" spans="1:6" ht="57.6" customHeight="1" x14ac:dyDescent="0.25">
      <c r="A136" s="10" t="s">
        <v>30</v>
      </c>
      <c r="B136" s="10" t="s">
        <v>31</v>
      </c>
      <c r="C136" s="10" t="s">
        <v>7</v>
      </c>
      <c r="D136" s="10" t="s">
        <v>32</v>
      </c>
      <c r="E136" s="10" t="s">
        <v>33</v>
      </c>
      <c r="F136" s="10" t="s">
        <v>34</v>
      </c>
    </row>
    <row r="137" spans="1:6" s="11" customFormat="1" ht="15.95" customHeight="1" x14ac:dyDescent="0.25">
      <c r="A137" s="12" t="s">
        <v>11</v>
      </c>
      <c r="B137" s="12">
        <f>COLUMN()</f>
        <v>2</v>
      </c>
      <c r="C137" s="12">
        <f>COLUMN()</f>
        <v>3</v>
      </c>
      <c r="D137" s="12">
        <f>COLUMN()</f>
        <v>4</v>
      </c>
      <c r="E137" s="12" t="str">
        <f>_xlfn.CONCAT(TEXT(COLUMN(),"@")," (",TEXT(D137,"@")," / ",TEXT(B137,"@"),")")</f>
        <v>5 (4 / 2)</v>
      </c>
      <c r="F137" s="12" t="str">
        <f>_xlfn.CONCAT(TEXT(COLUMN(),"@")," (",TEXT(D137,"@")," / ",TEXT(C137,"@"),")")</f>
        <v>6 (4 / 3)</v>
      </c>
    </row>
    <row r="138" spans="1:6" x14ac:dyDescent="0.25">
      <c r="A138" s="25" t="s">
        <v>116</v>
      </c>
      <c r="B138" s="26">
        <f>SUBTOTAL(9,B139:B139)</f>
        <v>318425.55</v>
      </c>
      <c r="C138" s="26">
        <f>SUBTOTAL(9,C139:C139)</f>
        <v>888752</v>
      </c>
      <c r="D138" s="26">
        <f>SUBTOTAL(9,D139:D139)</f>
        <v>356001.69</v>
      </c>
      <c r="E138" s="27">
        <f>IF(B138&lt;&gt;0,D138/B138,"-")</f>
        <v>1.1180060456832062</v>
      </c>
      <c r="F138" s="27">
        <f>IF(C138&lt;&gt;0,D138/C138,"-")</f>
        <v>0.40056358804255854</v>
      </c>
    </row>
    <row r="139" spans="1:6" x14ac:dyDescent="0.25">
      <c r="A139" s="34" t="s">
        <v>117</v>
      </c>
      <c r="B139" s="35">
        <v>318425.55</v>
      </c>
      <c r="C139" s="35">
        <v>888752</v>
      </c>
      <c r="D139" s="35">
        <v>356001.69</v>
      </c>
      <c r="E139" s="36">
        <f>IF(B139&lt;&gt;0,D139/B139,"-")</f>
        <v>1.1180060456832062</v>
      </c>
      <c r="F139" s="36">
        <f>IF(C139&lt;&gt;0,D139/C139,"-")</f>
        <v>0.40056358804255854</v>
      </c>
    </row>
    <row r="140" spans="1:6" ht="20.100000000000001" customHeight="1" x14ac:dyDescent="0.25">
      <c r="A140" s="37" t="s">
        <v>54</v>
      </c>
      <c r="B140" s="38">
        <f>IFERROR(SUBTOTAL(9,B139:B139),0)</f>
        <v>318425.55</v>
      </c>
      <c r="C140" s="38">
        <f>IFERROR(SUBTOTAL(9,C139:C139),0)</f>
        <v>888752</v>
      </c>
      <c r="D140" s="38">
        <f>IFERROR(SUBTOTAL(9,D139:D139),0)</f>
        <v>356001.69</v>
      </c>
      <c r="E140" s="39">
        <f>IF(B140&lt;&gt;0,D140/B140,"-")</f>
        <v>1.1180060456832062</v>
      </c>
      <c r="F140" s="39">
        <f>IF(C140&lt;&gt;0,D140/C140,"-")</f>
        <v>0.40056358804255854</v>
      </c>
    </row>
    <row r="141" spans="1:6" x14ac:dyDescent="0.25">
      <c r="A141" s="11"/>
      <c r="B141" s="11"/>
      <c r="C141" s="11"/>
      <c r="D141" s="11"/>
      <c r="E141" s="11"/>
      <c r="F141" s="11"/>
    </row>
    <row r="142" spans="1:6" x14ac:dyDescent="0.25">
      <c r="A142" s="11"/>
      <c r="B142" s="11"/>
      <c r="C142" s="11"/>
      <c r="D142" s="11"/>
      <c r="E142" s="11"/>
      <c r="F142" s="11"/>
    </row>
    <row r="143" spans="1:6" x14ac:dyDescent="0.25">
      <c r="C143" s="24"/>
    </row>
  </sheetData>
  <mergeCells count="5">
    <mergeCell ref="A2:F2"/>
    <mergeCell ref="A3:F3"/>
    <mergeCell ref="A1:F1"/>
    <mergeCell ref="A97:F97"/>
    <mergeCell ref="A134:F134"/>
  </mergeCells>
  <pageMargins left="0.39370078740157499" right="0.39370078740157499" top="0.39370078740157499" bottom="0.39370078740157499" header="0.23622047244094499" footer="0.23622047244094499"/>
  <pageSetup paperSize="8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1" t="s">
        <v>2</v>
      </c>
      <c r="B1" s="61"/>
      <c r="C1" s="61"/>
      <c r="D1" s="61"/>
      <c r="E1" s="61"/>
      <c r="F1" s="61"/>
    </row>
    <row r="2" spans="1:6" s="5" customFormat="1" ht="30" customHeight="1" x14ac:dyDescent="0.25">
      <c r="A2" s="61" t="s">
        <v>118</v>
      </c>
      <c r="B2" s="61"/>
      <c r="C2" s="61"/>
      <c r="D2" s="61"/>
      <c r="E2" s="61"/>
      <c r="F2" s="61"/>
    </row>
    <row r="3" spans="1:6" s="6" customFormat="1" ht="24.95" customHeight="1" x14ac:dyDescent="0.3">
      <c r="A3" s="61" t="s">
        <v>119</v>
      </c>
      <c r="B3" s="61"/>
      <c r="C3" s="61"/>
      <c r="D3" s="61"/>
      <c r="E3" s="61"/>
      <c r="F3" s="61"/>
    </row>
    <row r="4" spans="1:6" s="7" customFormat="1" ht="24.95" customHeight="1" x14ac:dyDescent="0.25">
      <c r="A4" s="8" t="s">
        <v>120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54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121</v>
      </c>
      <c r="B10" s="9"/>
      <c r="C10" s="9"/>
      <c r="D10" s="9"/>
      <c r="E10" s="9"/>
      <c r="F10" s="9"/>
    </row>
    <row r="11" spans="1:6" ht="57.6" customHeight="1" x14ac:dyDescent="0.25">
      <c r="A11" s="40" t="s">
        <v>30</v>
      </c>
      <c r="B11" s="10" t="s">
        <v>31</v>
      </c>
      <c r="C11" s="10" t="s">
        <v>7</v>
      </c>
      <c r="D11" s="10" t="s">
        <v>32</v>
      </c>
      <c r="E11" s="10" t="s">
        <v>33</v>
      </c>
      <c r="F11" s="10" t="s">
        <v>34</v>
      </c>
    </row>
    <row r="12" spans="1:6" s="11" customFormat="1" ht="15.95" customHeight="1" x14ac:dyDescent="0.25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54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61" t="s">
        <v>122</v>
      </c>
      <c r="B20" s="61"/>
      <c r="C20" s="61"/>
      <c r="D20" s="61"/>
      <c r="E20" s="61"/>
      <c r="F20" s="61"/>
    </row>
    <row r="21" spans="1:6" s="7" customFormat="1" ht="24.95" customHeight="1" x14ac:dyDescent="0.25">
      <c r="A21" s="8" t="s">
        <v>120</v>
      </c>
      <c r="B21" s="9"/>
      <c r="C21" s="9"/>
      <c r="D21" s="9"/>
      <c r="E21" s="9"/>
      <c r="F21" s="9"/>
    </row>
    <row r="22" spans="1:6" ht="57.6" customHeight="1" x14ac:dyDescent="0.25">
      <c r="A22" s="10" t="s">
        <v>30</v>
      </c>
      <c r="B22" s="10" t="s">
        <v>31</v>
      </c>
      <c r="C22" s="10" t="s">
        <v>7</v>
      </c>
      <c r="D22" s="10" t="s">
        <v>32</v>
      </c>
      <c r="E22" s="10" t="s">
        <v>33</v>
      </c>
      <c r="F22" s="10" t="s">
        <v>34</v>
      </c>
    </row>
    <row r="23" spans="1:6" s="11" customFormat="1" ht="15.95" customHeight="1" x14ac:dyDescent="0.25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54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121</v>
      </c>
      <c r="B27" s="9"/>
      <c r="C27" s="9"/>
      <c r="D27" s="9"/>
      <c r="E27" s="9"/>
      <c r="F27" s="9"/>
    </row>
    <row r="28" spans="1:6" ht="57.6" customHeight="1" x14ac:dyDescent="0.25">
      <c r="A28" s="40" t="s">
        <v>30</v>
      </c>
      <c r="B28" s="10" t="s">
        <v>31</v>
      </c>
      <c r="C28" s="10" t="s">
        <v>7</v>
      </c>
      <c r="D28" s="10" t="s">
        <v>32</v>
      </c>
      <c r="E28" s="10" t="s">
        <v>33</v>
      </c>
      <c r="F28" s="10" t="s">
        <v>34</v>
      </c>
    </row>
    <row r="29" spans="1:6" s="11" customFormat="1" ht="15.95" customHeight="1" x14ac:dyDescent="0.25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54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9"/>
  <sheetViews>
    <sheetView zoomScaleNormal="100" workbookViewId="0">
      <pane ySplit="5" topLeftCell="A6" activePane="bottomLeft" state="frozen"/>
      <selection pane="bottomLeft" activeCell="J19" sqref="J19"/>
    </sheetView>
  </sheetViews>
  <sheetFormatPr defaultColWidth="9.140625" defaultRowHeight="15" x14ac:dyDescent="0.25"/>
  <cols>
    <col min="1" max="1" width="73.7109375" style="1" customWidth="1"/>
    <col min="2" max="2" width="27.4257812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1" t="s">
        <v>123</v>
      </c>
      <c r="B1" s="61"/>
      <c r="C1" s="61"/>
      <c r="D1" s="61"/>
      <c r="E1" s="61"/>
      <c r="F1" s="61"/>
    </row>
    <row r="2" spans="1:6" s="6" customFormat="1" ht="24.95" customHeight="1" x14ac:dyDescent="0.3">
      <c r="A2" s="61" t="s">
        <v>124</v>
      </c>
      <c r="B2" s="61"/>
      <c r="C2" s="61"/>
      <c r="D2" s="61"/>
      <c r="E2" s="61"/>
      <c r="F2" s="61"/>
    </row>
    <row r="3" spans="1:6" s="7" customFormat="1" ht="24.95" customHeight="1" x14ac:dyDescent="0.25">
      <c r="A3" s="8" t="s">
        <v>125</v>
      </c>
      <c r="B3" s="9"/>
      <c r="C3" s="9"/>
      <c r="D3" s="9"/>
      <c r="E3" s="9"/>
      <c r="F3" s="9"/>
    </row>
    <row r="4" spans="1:6" ht="57.6" customHeight="1" x14ac:dyDescent="0.25">
      <c r="A4" s="40" t="s">
        <v>30</v>
      </c>
      <c r="B4" s="10" t="s">
        <v>31</v>
      </c>
      <c r="C4" s="10" t="s">
        <v>7</v>
      </c>
      <c r="D4" s="10" t="s">
        <v>32</v>
      </c>
      <c r="E4" s="10" t="s">
        <v>33</v>
      </c>
      <c r="F4" s="10" t="s">
        <v>34</v>
      </c>
    </row>
    <row r="5" spans="1:6" s="11" customFormat="1" ht="15.95" customHeight="1" x14ac:dyDescent="0.25">
      <c r="A5" s="12" t="s">
        <v>11</v>
      </c>
      <c r="B5" s="12">
        <f>COLUMN()</f>
        <v>2</v>
      </c>
      <c r="C5" s="12">
        <f>COLUMN()</f>
        <v>3</v>
      </c>
      <c r="D5" s="12">
        <f>COLUMN()</f>
        <v>4</v>
      </c>
      <c r="E5" s="12" t="str">
        <f>_xlfn.CONCAT(TEXT(COLUMN(),"@")," (",TEXT(D5,"@")," / ",TEXT(B5,"@"),")")</f>
        <v>5 (4 / 2)</v>
      </c>
      <c r="F5" s="12" t="str">
        <f>_xlfn.CONCAT(TEXT(COLUMN(),"@")," (",TEXT(D5,"@")," / ",TEXT(C5,"@"),")")</f>
        <v>6 (4 / 3)</v>
      </c>
    </row>
    <row r="6" spans="1:6" x14ac:dyDescent="0.25">
      <c r="A6" s="25" t="s">
        <v>126</v>
      </c>
      <c r="B6" s="26">
        <f>SUBTOTAL(9,B7:B7)</f>
        <v>318425.55</v>
      </c>
      <c r="C6" s="26">
        <f>SUBTOTAL(9,C7:C7)</f>
        <v>888752</v>
      </c>
      <c r="D6" s="26">
        <f>SUBTOTAL(9,D7:D7)</f>
        <v>356001.69</v>
      </c>
      <c r="E6" s="27">
        <f>IF(B6&lt;&gt;0,D6/B6,"-")</f>
        <v>1.1180060456832062</v>
      </c>
      <c r="F6" s="27">
        <f>IF(C6&lt;&gt;0,D6/C6,"-")</f>
        <v>0.40056358804255854</v>
      </c>
    </row>
    <row r="7" spans="1:6" x14ac:dyDescent="0.25">
      <c r="A7" s="34" t="s">
        <v>127</v>
      </c>
      <c r="B7" s="35">
        <v>318425.55</v>
      </c>
      <c r="C7" s="35">
        <v>888752</v>
      </c>
      <c r="D7" s="35">
        <v>356001.69</v>
      </c>
      <c r="E7" s="36">
        <f>IF(B7&lt;&gt;0,D7/B7,"-")</f>
        <v>1.1180060456832062</v>
      </c>
      <c r="F7" s="36">
        <f>IF(C7&lt;&gt;0,D7/C7,"-")</f>
        <v>0.40056358804255854</v>
      </c>
    </row>
    <row r="8" spans="1:6" ht="20.100000000000001" customHeight="1" x14ac:dyDescent="0.25">
      <c r="A8" s="37" t="s">
        <v>54</v>
      </c>
      <c r="B8" s="38">
        <f>IFERROR(SUBTOTAL(9,B7:B7),0)</f>
        <v>318425.55</v>
      </c>
      <c r="C8" s="38">
        <f>IFERROR(SUBTOTAL(9,C7:C7),0)</f>
        <v>888752</v>
      </c>
      <c r="D8" s="38">
        <f>IFERROR(SUBTOTAL(9,D7:D7),0)</f>
        <v>356001.69</v>
      </c>
      <c r="E8" s="39">
        <f>IF(B8&lt;&gt;0,D8/D8,"-")</f>
        <v>1</v>
      </c>
      <c r="F8" s="39">
        <f>IF(C8&lt;&gt;0,D8/C8,"-")</f>
        <v>0.40056358804255854</v>
      </c>
    </row>
    <row r="9" spans="1:6" x14ac:dyDescent="0.25">
      <c r="E9" s="11"/>
      <c r="F9" s="11"/>
    </row>
    <row r="14" spans="1:6" s="6" customFormat="1" ht="24.95" customHeight="1" x14ac:dyDescent="0.3">
      <c r="A14" s="61" t="s">
        <v>128</v>
      </c>
      <c r="B14" s="61"/>
      <c r="C14" s="61"/>
      <c r="D14" s="61"/>
      <c r="E14" s="61"/>
      <c r="F14" s="61"/>
    </row>
    <row r="15" spans="1:6" s="7" customFormat="1" ht="24.95" customHeight="1" x14ac:dyDescent="0.25">
      <c r="A15" s="8" t="s">
        <v>125</v>
      </c>
      <c r="B15" s="9"/>
      <c r="C15" s="9"/>
      <c r="D15" s="9"/>
      <c r="E15" s="9"/>
      <c r="F15" s="9"/>
    </row>
    <row r="16" spans="1:6" ht="57.6" customHeight="1" x14ac:dyDescent="0.25">
      <c r="A16" s="40" t="s">
        <v>30</v>
      </c>
      <c r="B16" s="10" t="s">
        <v>31</v>
      </c>
      <c r="C16" s="10" t="s">
        <v>7</v>
      </c>
      <c r="D16" s="10" t="s">
        <v>32</v>
      </c>
      <c r="E16" s="10" t="s">
        <v>33</v>
      </c>
      <c r="F16" s="10" t="s">
        <v>34</v>
      </c>
    </row>
    <row r="17" spans="1:6" s="11" customFormat="1" ht="15.95" customHeight="1" x14ac:dyDescent="0.25">
      <c r="A17" s="12" t="s">
        <v>11</v>
      </c>
      <c r="B17" s="12">
        <f>COLUMN()</f>
        <v>2</v>
      </c>
      <c r="C17" s="12">
        <v>3</v>
      </c>
      <c r="D17" s="12">
        <f>COLUMN()</f>
        <v>4</v>
      </c>
      <c r="E17" s="12" t="str">
        <f>_xlfn.CONCAT(TEXT(COLUMN(),"@")," (",TEXT(D17,"@")," / ",TEXT(B17,"@"),")")</f>
        <v>5 (4 / 2)</v>
      </c>
      <c r="F17" s="12" t="str">
        <f>_xlfn.CONCAT(TEXT(COLUMN(),"@")," (",TEXT(D17,"@")," / ",TEXT(C17,"@"),")")</f>
        <v>6 (4 / 3)</v>
      </c>
    </row>
    <row r="18" spans="1:6" x14ac:dyDescent="0.25">
      <c r="A18" s="25" t="s">
        <v>126</v>
      </c>
      <c r="B18" s="26">
        <f>SUBTOTAL(9,B30:B97)</f>
        <v>318425.55000000005</v>
      </c>
      <c r="C18" s="26">
        <v>888752</v>
      </c>
      <c r="D18" s="26">
        <f>SUBTOTAL(9,D30:D93)</f>
        <v>356001.69</v>
      </c>
      <c r="E18" s="27">
        <f>IF(B18&lt;&gt;0,D18/B18,"-")</f>
        <v>1.1180060456832059</v>
      </c>
      <c r="F18" s="27">
        <f>IF(C18&lt;&gt;0,D18/C18,"-")</f>
        <v>0.40056358804255854</v>
      </c>
    </row>
    <row r="19" spans="1:6" x14ac:dyDescent="0.25">
      <c r="A19" s="28" t="s">
        <v>127</v>
      </c>
      <c r="B19" s="29">
        <f>SUBTOTAL(9,B30:B97)</f>
        <v>318425.55000000005</v>
      </c>
      <c r="C19" s="29">
        <v>888752</v>
      </c>
      <c r="D19" s="29">
        <f>SUBTOTAL(9,D30:D93)</f>
        <v>356001.69</v>
      </c>
      <c r="E19" s="30">
        <f>IF(B19&lt;&gt;0,D19/B19,"-")</f>
        <v>1.1180060456832059</v>
      </c>
      <c r="F19" s="30">
        <f>IF(C19&lt;&gt;0,D19/C19,"-")</f>
        <v>0.40056358804255854</v>
      </c>
    </row>
    <row r="20" spans="1:6" x14ac:dyDescent="0.25">
      <c r="A20" s="41" t="s">
        <v>129</v>
      </c>
      <c r="B20" s="42"/>
      <c r="C20" s="42"/>
      <c r="D20" s="42"/>
      <c r="E20" s="42"/>
      <c r="F20" s="42"/>
    </row>
    <row r="21" spans="1:6" x14ac:dyDescent="0.25">
      <c r="A21" s="43" t="s">
        <v>130</v>
      </c>
      <c r="B21" s="62">
        <v>314114.55</v>
      </c>
      <c r="C21" s="44" t="s">
        <v>131</v>
      </c>
      <c r="D21" s="45" t="s">
        <v>196</v>
      </c>
      <c r="E21" s="46"/>
      <c r="F21" s="46"/>
    </row>
    <row r="22" spans="1:6" x14ac:dyDescent="0.25">
      <c r="A22" s="43" t="s">
        <v>132</v>
      </c>
      <c r="B22" s="44">
        <v>5.31</v>
      </c>
      <c r="C22" s="44" t="s">
        <v>133</v>
      </c>
      <c r="D22" s="45" t="s">
        <v>195</v>
      </c>
      <c r="E22" s="46"/>
      <c r="F22" s="46"/>
    </row>
    <row r="23" spans="1:6" x14ac:dyDescent="0.25">
      <c r="A23" s="63" t="s">
        <v>134</v>
      </c>
      <c r="B23" s="44">
        <v>4095.69</v>
      </c>
      <c r="C23" s="44" t="s">
        <v>135</v>
      </c>
      <c r="D23" s="45" t="s">
        <v>197</v>
      </c>
      <c r="E23" s="46"/>
      <c r="F23" s="46"/>
    </row>
    <row r="24" spans="1:6" x14ac:dyDescent="0.25">
      <c r="A24" s="43" t="s">
        <v>136</v>
      </c>
      <c r="B24" s="44"/>
      <c r="C24" s="44" t="s">
        <v>137</v>
      </c>
      <c r="D24" s="45" t="s">
        <v>198</v>
      </c>
      <c r="E24" s="46"/>
      <c r="F24" s="46"/>
    </row>
    <row r="25" spans="1:6" x14ac:dyDescent="0.25">
      <c r="A25" s="63" t="s">
        <v>199</v>
      </c>
      <c r="B25" s="64">
        <v>210</v>
      </c>
      <c r="C25" s="44"/>
      <c r="D25" s="45"/>
      <c r="E25" s="46"/>
      <c r="F25" s="46"/>
    </row>
    <row r="26" spans="1:6" x14ac:dyDescent="0.25">
      <c r="A26" s="31" t="s">
        <v>138</v>
      </c>
      <c r="B26" s="32">
        <f>SUBTOTAL(9,B30:B97)</f>
        <v>318425.55000000005</v>
      </c>
      <c r="C26" s="32">
        <v>888752</v>
      </c>
      <c r="D26" s="32">
        <f>SUBTOTAL(9,D30:D93)</f>
        <v>356001.69</v>
      </c>
      <c r="E26" s="33">
        <f t="shared" ref="E26:E58" si="0">IF(B26&lt;&gt;0,D26/B26,"-")</f>
        <v>1.1180060456832059</v>
      </c>
      <c r="F26" s="33">
        <f t="shared" ref="F26:F58" si="1">IF(C26&lt;&gt;0,D26/C26,"-")</f>
        <v>0.40056358804255854</v>
      </c>
    </row>
    <row r="27" spans="1:6" x14ac:dyDescent="0.25">
      <c r="A27" s="47" t="s">
        <v>139</v>
      </c>
      <c r="B27" s="48">
        <f>SUBTOTAL(9,B30:B36)</f>
        <v>7038.18</v>
      </c>
      <c r="C27" s="48">
        <v>21160</v>
      </c>
      <c r="D27" s="48">
        <f>SUBTOTAL(9,D30:D35)</f>
        <v>2797.31</v>
      </c>
      <c r="E27" s="49">
        <f t="shared" si="0"/>
        <v>0.39744791977471444</v>
      </c>
      <c r="F27" s="49">
        <f t="shared" si="1"/>
        <v>0.13219801512287335</v>
      </c>
    </row>
    <row r="28" spans="1:6" x14ac:dyDescent="0.25">
      <c r="A28" s="50" t="s">
        <v>140</v>
      </c>
      <c r="B28" s="51">
        <f>SUBTOTAL(9,B30:B36)</f>
        <v>7038.18</v>
      </c>
      <c r="C28" s="51">
        <v>21160</v>
      </c>
      <c r="D28" s="51">
        <f>SUBTOTAL(9,D30:D35)</f>
        <v>2797.31</v>
      </c>
      <c r="E28" s="52">
        <f t="shared" si="0"/>
        <v>0.39744791977471444</v>
      </c>
      <c r="F28" s="52">
        <f t="shared" si="1"/>
        <v>0.13219801512287335</v>
      </c>
    </row>
    <row r="29" spans="1:6" x14ac:dyDescent="0.25">
      <c r="A29" s="53" t="s">
        <v>141</v>
      </c>
      <c r="B29" s="54">
        <f>SUBTOTAL(9,B30:B33)</f>
        <v>1038.18</v>
      </c>
      <c r="C29" s="54">
        <v>19460</v>
      </c>
      <c r="D29" s="54">
        <f>SUBTOTAL(9,D30:D33)</f>
        <v>1675.8999999999999</v>
      </c>
      <c r="E29" s="55">
        <f t="shared" si="0"/>
        <v>1.6142672754242999</v>
      </c>
      <c r="F29" s="55">
        <f t="shared" si="1"/>
        <v>8.6120246659814992E-2</v>
      </c>
    </row>
    <row r="30" spans="1:6" x14ac:dyDescent="0.25">
      <c r="A30" s="34" t="s">
        <v>142</v>
      </c>
      <c r="B30" s="35">
        <v>1038.18</v>
      </c>
      <c r="C30" s="35"/>
      <c r="D30" s="35">
        <v>1125</v>
      </c>
      <c r="E30" s="36">
        <f t="shared" si="0"/>
        <v>1.0836271166849678</v>
      </c>
      <c r="F30" s="36" t="str">
        <f t="shared" si="1"/>
        <v>-</v>
      </c>
    </row>
    <row r="31" spans="1:6" x14ac:dyDescent="0.25">
      <c r="A31" s="34" t="s">
        <v>143</v>
      </c>
      <c r="B31" s="35">
        <v>0</v>
      </c>
      <c r="C31" s="35"/>
      <c r="D31" s="35">
        <v>506.89</v>
      </c>
      <c r="E31" s="36" t="str">
        <f t="shared" si="0"/>
        <v>-</v>
      </c>
      <c r="F31" s="36" t="str">
        <f t="shared" si="1"/>
        <v>-</v>
      </c>
    </row>
    <row r="32" spans="1:6" x14ac:dyDescent="0.25">
      <c r="A32" s="34" t="s">
        <v>144</v>
      </c>
      <c r="B32" s="35">
        <v>0</v>
      </c>
      <c r="C32" s="35"/>
      <c r="D32" s="35">
        <v>44.01</v>
      </c>
      <c r="E32" s="36" t="str">
        <f t="shared" si="0"/>
        <v>-</v>
      </c>
      <c r="F32" s="36" t="str">
        <f t="shared" si="1"/>
        <v>-</v>
      </c>
    </row>
    <row r="33" spans="1:6" x14ac:dyDescent="0.25">
      <c r="A33" s="34" t="s">
        <v>145</v>
      </c>
      <c r="B33" s="35">
        <v>0</v>
      </c>
      <c r="C33" s="35"/>
      <c r="D33" s="35">
        <v>0</v>
      </c>
      <c r="E33" s="36" t="str">
        <f t="shared" si="0"/>
        <v>-</v>
      </c>
      <c r="F33" s="36" t="str">
        <f t="shared" si="1"/>
        <v>-</v>
      </c>
    </row>
    <row r="34" spans="1:6" x14ac:dyDescent="0.25">
      <c r="A34" s="53" t="s">
        <v>146</v>
      </c>
      <c r="B34" s="54">
        <f>SUBTOTAL(9,B35:B36)</f>
        <v>6000</v>
      </c>
      <c r="C34" s="54">
        <v>1700</v>
      </c>
      <c r="D34" s="54">
        <f>SUBTOTAL(9,D35:D35)</f>
        <v>1121.4100000000001</v>
      </c>
      <c r="E34" s="55">
        <f t="shared" si="0"/>
        <v>0.18690166666666669</v>
      </c>
      <c r="F34" s="55">
        <f t="shared" si="1"/>
        <v>0.65965294117647066</v>
      </c>
    </row>
    <row r="35" spans="1:6" x14ac:dyDescent="0.25">
      <c r="A35" s="34" t="s">
        <v>147</v>
      </c>
      <c r="B35" s="35">
        <v>2470.8000000000002</v>
      </c>
      <c r="C35" s="35"/>
      <c r="D35" s="35">
        <v>1121.4100000000001</v>
      </c>
      <c r="E35" s="36">
        <f t="shared" si="0"/>
        <v>0.45386514489234259</v>
      </c>
      <c r="F35" s="36" t="str">
        <f t="shared" si="1"/>
        <v>-</v>
      </c>
    </row>
    <row r="36" spans="1:6" x14ac:dyDescent="0.25">
      <c r="A36" s="34" t="s">
        <v>189</v>
      </c>
      <c r="B36" s="35">
        <v>3529.2</v>
      </c>
      <c r="C36" s="35"/>
      <c r="D36" s="35">
        <v>0</v>
      </c>
      <c r="E36" s="36">
        <f t="shared" ref="E36" si="2">IF(B36&lt;&gt;0,D36/B36,"-")</f>
        <v>0</v>
      </c>
      <c r="F36" s="36" t="str">
        <f t="shared" ref="F36" si="3">IF(C36&lt;&gt;0,D36/C36,"-")</f>
        <v>-</v>
      </c>
    </row>
    <row r="37" spans="1:6" x14ac:dyDescent="0.25">
      <c r="A37" s="47" t="s">
        <v>148</v>
      </c>
      <c r="B37" s="48">
        <f>SUBTOTAL(9,B40:B66)</f>
        <v>307076.37000000005</v>
      </c>
      <c r="C37" s="48">
        <v>709737</v>
      </c>
      <c r="D37" s="48">
        <f>SUBTOTAL(9,D40:D66)</f>
        <v>334977.81999999995</v>
      </c>
      <c r="E37" s="49">
        <f t="shared" si="0"/>
        <v>1.0908615990217674</v>
      </c>
      <c r="F37" s="49">
        <f t="shared" si="1"/>
        <v>0.47197457649805485</v>
      </c>
    </row>
    <row r="38" spans="1:6" x14ac:dyDescent="0.25">
      <c r="A38" s="50" t="s">
        <v>140</v>
      </c>
      <c r="B38" s="51">
        <f>SUBTOTAL(9,B40:B66)</f>
        <v>307076.37000000005</v>
      </c>
      <c r="C38" s="51">
        <v>709737</v>
      </c>
      <c r="D38" s="51">
        <f>SUBTOTAL(9,D40:D66)</f>
        <v>334977.81999999995</v>
      </c>
      <c r="E38" s="52">
        <f t="shared" si="0"/>
        <v>1.0908615990217674</v>
      </c>
      <c r="F38" s="52">
        <f t="shared" si="1"/>
        <v>0.47197457649805485</v>
      </c>
    </row>
    <row r="39" spans="1:6" x14ac:dyDescent="0.25">
      <c r="A39" s="53" t="s">
        <v>149</v>
      </c>
      <c r="B39" s="54">
        <f>SUBTOTAL(9,B40:B43)</f>
        <v>273209.86</v>
      </c>
      <c r="C39" s="54">
        <v>611545</v>
      </c>
      <c r="D39" s="54">
        <f>SUBTOTAL(9,D40:D43)</f>
        <v>298548.95999999996</v>
      </c>
      <c r="E39" s="55">
        <f t="shared" si="0"/>
        <v>1.0927459206633319</v>
      </c>
      <c r="F39" s="55">
        <f t="shared" si="1"/>
        <v>0.48818804830388601</v>
      </c>
    </row>
    <row r="40" spans="1:6" x14ac:dyDescent="0.25">
      <c r="A40" s="34" t="s">
        <v>150</v>
      </c>
      <c r="B40" s="35">
        <v>227974.55</v>
      </c>
      <c r="C40" s="35"/>
      <c r="D40" s="35">
        <v>251964.83</v>
      </c>
      <c r="E40" s="36">
        <f t="shared" si="0"/>
        <v>1.1052322726374502</v>
      </c>
      <c r="F40" s="36" t="str">
        <f t="shared" si="1"/>
        <v>-</v>
      </c>
    </row>
    <row r="41" spans="1:6" x14ac:dyDescent="0.25">
      <c r="A41" s="34" t="s">
        <v>151</v>
      </c>
      <c r="B41" s="35">
        <v>0</v>
      </c>
      <c r="C41" s="35"/>
      <c r="D41" s="35">
        <v>111.86</v>
      </c>
      <c r="E41" s="36" t="str">
        <f t="shared" si="0"/>
        <v>-</v>
      </c>
      <c r="F41" s="36" t="str">
        <f t="shared" si="1"/>
        <v>-</v>
      </c>
    </row>
    <row r="42" spans="1:6" x14ac:dyDescent="0.25">
      <c r="A42" s="34" t="s">
        <v>152</v>
      </c>
      <c r="B42" s="35">
        <v>7941.44</v>
      </c>
      <c r="C42" s="35"/>
      <c r="D42" s="35">
        <v>7600</v>
      </c>
      <c r="E42" s="36">
        <f t="shared" si="0"/>
        <v>0.95700527863964224</v>
      </c>
      <c r="F42" s="36" t="str">
        <f t="shared" si="1"/>
        <v>-</v>
      </c>
    </row>
    <row r="43" spans="1:6" x14ac:dyDescent="0.25">
      <c r="A43" s="34" t="s">
        <v>153</v>
      </c>
      <c r="B43" s="35">
        <v>37293.870000000003</v>
      </c>
      <c r="C43" s="35"/>
      <c r="D43" s="35">
        <v>38872.269999999997</v>
      </c>
      <c r="E43" s="36">
        <f t="shared" si="0"/>
        <v>1.042323309433963</v>
      </c>
      <c r="F43" s="36" t="str">
        <f t="shared" si="1"/>
        <v>-</v>
      </c>
    </row>
    <row r="44" spans="1:6" x14ac:dyDescent="0.25">
      <c r="A44" s="53" t="s">
        <v>141</v>
      </c>
      <c r="B44" s="54">
        <f>SUBTOTAL(9,B45:B64)</f>
        <v>33511.120000000003</v>
      </c>
      <c r="C44" s="54">
        <v>97342</v>
      </c>
      <c r="D44" s="54">
        <f>SUBTOTAL(9,D45:D64)</f>
        <v>36071.250000000007</v>
      </c>
      <c r="E44" s="55">
        <f t="shared" si="0"/>
        <v>1.0763964319903365</v>
      </c>
      <c r="F44" s="55">
        <f t="shared" si="1"/>
        <v>0.37056203899652779</v>
      </c>
    </row>
    <row r="45" spans="1:6" x14ac:dyDescent="0.25">
      <c r="A45" s="34" t="s">
        <v>154</v>
      </c>
      <c r="B45" s="35">
        <v>49</v>
      </c>
      <c r="C45" s="35"/>
      <c r="D45" s="35">
        <v>0</v>
      </c>
      <c r="E45" s="36">
        <f t="shared" si="0"/>
        <v>0</v>
      </c>
      <c r="F45" s="36" t="str">
        <f t="shared" si="1"/>
        <v>-</v>
      </c>
    </row>
    <row r="46" spans="1:6" x14ac:dyDescent="0.25">
      <c r="A46" s="34" t="s">
        <v>155</v>
      </c>
      <c r="B46" s="35">
        <v>3841.32</v>
      </c>
      <c r="C46" s="35"/>
      <c r="D46" s="35">
        <v>4018.64</v>
      </c>
      <c r="E46" s="36">
        <f t="shared" si="0"/>
        <v>1.0461612154155342</v>
      </c>
      <c r="F46" s="36" t="str">
        <f t="shared" si="1"/>
        <v>-</v>
      </c>
    </row>
    <row r="47" spans="1:6" x14ac:dyDescent="0.25">
      <c r="A47" s="34" t="s">
        <v>156</v>
      </c>
      <c r="B47" s="35">
        <v>802.49</v>
      </c>
      <c r="C47" s="35"/>
      <c r="D47" s="35">
        <v>0</v>
      </c>
      <c r="E47" s="36">
        <f t="shared" si="0"/>
        <v>0</v>
      </c>
      <c r="F47" s="36" t="str">
        <f t="shared" si="1"/>
        <v>-</v>
      </c>
    </row>
    <row r="48" spans="1:6" x14ac:dyDescent="0.25">
      <c r="A48" s="34" t="s">
        <v>157</v>
      </c>
      <c r="B48" s="35">
        <v>0</v>
      </c>
      <c r="C48" s="35"/>
      <c r="D48" s="35">
        <v>0</v>
      </c>
      <c r="E48" s="36" t="str">
        <f t="shared" si="0"/>
        <v>-</v>
      </c>
      <c r="F48" s="36" t="str">
        <f t="shared" si="1"/>
        <v>-</v>
      </c>
    </row>
    <row r="49" spans="1:6" x14ac:dyDescent="0.25">
      <c r="A49" s="34" t="s">
        <v>142</v>
      </c>
      <c r="B49" s="35">
        <v>2928.5</v>
      </c>
      <c r="C49" s="35"/>
      <c r="D49" s="35">
        <v>1935.23</v>
      </c>
      <c r="E49" s="36">
        <f t="shared" si="0"/>
        <v>0.66082636161857611</v>
      </c>
      <c r="F49" s="36" t="str">
        <f t="shared" si="1"/>
        <v>-</v>
      </c>
    </row>
    <row r="50" spans="1:6" x14ac:dyDescent="0.25">
      <c r="A50" s="34" t="s">
        <v>158</v>
      </c>
      <c r="B50" s="35">
        <v>6072.53</v>
      </c>
      <c r="C50" s="35"/>
      <c r="D50" s="35">
        <v>8349.32</v>
      </c>
      <c r="E50" s="36">
        <f t="shared" si="0"/>
        <v>1.3749326886816533</v>
      </c>
      <c r="F50" s="36" t="str">
        <f t="shared" si="1"/>
        <v>-</v>
      </c>
    </row>
    <row r="51" spans="1:6" x14ac:dyDescent="0.25">
      <c r="A51" s="34" t="s">
        <v>159</v>
      </c>
      <c r="B51" s="35">
        <v>77.95</v>
      </c>
      <c r="C51" s="35"/>
      <c r="D51" s="35">
        <v>7.44</v>
      </c>
      <c r="E51" s="36">
        <f t="shared" si="0"/>
        <v>9.5445798588839004E-2</v>
      </c>
      <c r="F51" s="36" t="str">
        <f t="shared" si="1"/>
        <v>-</v>
      </c>
    </row>
    <row r="52" spans="1:6" x14ac:dyDescent="0.25">
      <c r="A52" s="34" t="s">
        <v>160</v>
      </c>
      <c r="B52" s="35">
        <v>988.31</v>
      </c>
      <c r="C52" s="35"/>
      <c r="D52" s="35">
        <v>690.45</v>
      </c>
      <c r="E52" s="36">
        <f t="shared" si="0"/>
        <v>0.69861683075148495</v>
      </c>
      <c r="F52" s="36" t="str">
        <f t="shared" si="1"/>
        <v>-</v>
      </c>
    </row>
    <row r="53" spans="1:6" x14ac:dyDescent="0.25">
      <c r="A53" s="34" t="s">
        <v>161</v>
      </c>
      <c r="B53" s="35">
        <v>2314.9899999999998</v>
      </c>
      <c r="C53" s="35"/>
      <c r="D53" s="35">
        <v>2421.48</v>
      </c>
      <c r="E53" s="36">
        <f t="shared" si="0"/>
        <v>1.0460001987049621</v>
      </c>
      <c r="F53" s="36" t="str">
        <f t="shared" si="1"/>
        <v>-</v>
      </c>
    </row>
    <row r="54" spans="1:6" x14ac:dyDescent="0.25">
      <c r="A54" s="34" t="s">
        <v>162</v>
      </c>
      <c r="B54" s="35">
        <v>9104.15</v>
      </c>
      <c r="C54" s="35"/>
      <c r="D54" s="35">
        <v>10509.66</v>
      </c>
      <c r="E54" s="36">
        <f t="shared" si="0"/>
        <v>1.1543812437185239</v>
      </c>
      <c r="F54" s="36" t="str">
        <f t="shared" si="1"/>
        <v>-</v>
      </c>
    </row>
    <row r="55" spans="1:6" x14ac:dyDescent="0.25">
      <c r="A55" s="34" t="s">
        <v>163</v>
      </c>
      <c r="B55" s="35">
        <v>495</v>
      </c>
      <c r="C55" s="35"/>
      <c r="D55" s="35">
        <v>0</v>
      </c>
      <c r="E55" s="36">
        <f t="shared" si="0"/>
        <v>0</v>
      </c>
      <c r="F55" s="36" t="str">
        <f t="shared" si="1"/>
        <v>-</v>
      </c>
    </row>
    <row r="56" spans="1:6" x14ac:dyDescent="0.25">
      <c r="A56" s="34" t="s">
        <v>164</v>
      </c>
      <c r="B56" s="35">
        <v>553.70000000000005</v>
      </c>
      <c r="C56" s="35"/>
      <c r="D56" s="35">
        <v>683.3</v>
      </c>
      <c r="E56" s="36">
        <f t="shared" si="0"/>
        <v>1.23406176629944</v>
      </c>
      <c r="F56" s="36" t="str">
        <f t="shared" si="1"/>
        <v>-</v>
      </c>
    </row>
    <row r="57" spans="1:6" x14ac:dyDescent="0.25">
      <c r="A57" s="34" t="s">
        <v>165</v>
      </c>
      <c r="B57" s="35">
        <v>773.49</v>
      </c>
      <c r="C57" s="35"/>
      <c r="D57" s="35">
        <v>822.65</v>
      </c>
      <c r="E57" s="36">
        <f t="shared" si="0"/>
        <v>1.0635560899300571</v>
      </c>
      <c r="F57" s="36" t="str">
        <f t="shared" si="1"/>
        <v>-</v>
      </c>
    </row>
    <row r="58" spans="1:6" x14ac:dyDescent="0.25">
      <c r="A58" s="34" t="s">
        <v>166</v>
      </c>
      <c r="B58" s="35">
        <v>0</v>
      </c>
      <c r="C58" s="35"/>
      <c r="D58" s="35">
        <v>0</v>
      </c>
      <c r="E58" s="36" t="str">
        <f t="shared" si="0"/>
        <v>-</v>
      </c>
      <c r="F58" s="36" t="str">
        <f t="shared" si="1"/>
        <v>-</v>
      </c>
    </row>
    <row r="59" spans="1:6" x14ac:dyDescent="0.25">
      <c r="A59" s="34" t="s">
        <v>143</v>
      </c>
      <c r="B59" s="35">
        <v>1199.8599999999999</v>
      </c>
      <c r="C59" s="35"/>
      <c r="D59" s="35">
        <v>0</v>
      </c>
      <c r="E59" s="36">
        <f t="shared" ref="E59:E91" si="4">IF(B59&lt;&gt;0,D59/B59,"-")</f>
        <v>0</v>
      </c>
      <c r="F59" s="36" t="str">
        <f t="shared" ref="F59:F98" si="5">IF(C59&lt;&gt;0,D59/C59,"-")</f>
        <v>-</v>
      </c>
    </row>
    <row r="60" spans="1:6" x14ac:dyDescent="0.25">
      <c r="A60" s="34" t="s">
        <v>167</v>
      </c>
      <c r="B60" s="35">
        <v>460.34</v>
      </c>
      <c r="C60" s="35"/>
      <c r="D60" s="35">
        <v>465.03</v>
      </c>
      <c r="E60" s="36">
        <f t="shared" si="4"/>
        <v>1.0101881218230004</v>
      </c>
      <c r="F60" s="36" t="str">
        <f t="shared" si="5"/>
        <v>-</v>
      </c>
    </row>
    <row r="61" spans="1:6" x14ac:dyDescent="0.25">
      <c r="A61" s="34" t="s">
        <v>144</v>
      </c>
      <c r="B61" s="35">
        <v>1504.22</v>
      </c>
      <c r="C61" s="35"/>
      <c r="D61" s="35">
        <v>3035.78</v>
      </c>
      <c r="E61" s="36">
        <f t="shared" si="4"/>
        <v>2.018175532834293</v>
      </c>
      <c r="F61" s="36" t="str">
        <f t="shared" si="5"/>
        <v>-</v>
      </c>
    </row>
    <row r="62" spans="1:6" x14ac:dyDescent="0.25">
      <c r="A62" s="34" t="s">
        <v>168</v>
      </c>
      <c r="B62" s="35">
        <v>803.24</v>
      </c>
      <c r="C62" s="35"/>
      <c r="D62" s="35">
        <v>1052.23</v>
      </c>
      <c r="E62" s="36">
        <f t="shared" si="4"/>
        <v>1.3099820726059459</v>
      </c>
      <c r="F62" s="36" t="str">
        <f t="shared" si="5"/>
        <v>-</v>
      </c>
    </row>
    <row r="63" spans="1:6" x14ac:dyDescent="0.25">
      <c r="A63" s="34" t="s">
        <v>169</v>
      </c>
      <c r="B63" s="35">
        <v>0</v>
      </c>
      <c r="C63" s="35"/>
      <c r="D63" s="35">
        <v>1972.16</v>
      </c>
      <c r="E63" s="36" t="str">
        <f t="shared" si="4"/>
        <v>-</v>
      </c>
      <c r="F63" s="36" t="str">
        <f t="shared" si="5"/>
        <v>-</v>
      </c>
    </row>
    <row r="64" spans="1:6" x14ac:dyDescent="0.25">
      <c r="A64" s="34" t="s">
        <v>170</v>
      </c>
      <c r="B64" s="35">
        <v>1542.03</v>
      </c>
      <c r="C64" s="35"/>
      <c r="D64" s="35">
        <v>107.88</v>
      </c>
      <c r="E64" s="36">
        <f t="shared" si="4"/>
        <v>6.9959728409953112E-2</v>
      </c>
      <c r="F64" s="36" t="str">
        <f t="shared" si="5"/>
        <v>-</v>
      </c>
    </row>
    <row r="65" spans="1:6" x14ac:dyDescent="0.25">
      <c r="A65" s="53" t="s">
        <v>171</v>
      </c>
      <c r="B65" s="54">
        <f>SUBTOTAL(9,B66:B66)</f>
        <v>355.39</v>
      </c>
      <c r="C65" s="54">
        <v>850</v>
      </c>
      <c r="D65" s="54">
        <f>SUBTOTAL(9,D66:D66)</f>
        <v>357.61</v>
      </c>
      <c r="E65" s="55">
        <f t="shared" si="4"/>
        <v>1.0062466586004108</v>
      </c>
      <c r="F65" s="55">
        <f t="shared" si="5"/>
        <v>0.42071764705882353</v>
      </c>
    </row>
    <row r="66" spans="1:6" x14ac:dyDescent="0.25">
      <c r="A66" s="34" t="s">
        <v>172</v>
      </c>
      <c r="B66" s="35">
        <v>355.39</v>
      </c>
      <c r="C66" s="35"/>
      <c r="D66" s="35">
        <v>357.61</v>
      </c>
      <c r="E66" s="36">
        <f t="shared" si="4"/>
        <v>1.0062466586004108</v>
      </c>
      <c r="F66" s="36" t="str">
        <f t="shared" si="5"/>
        <v>-</v>
      </c>
    </row>
    <row r="67" spans="1:6" x14ac:dyDescent="0.25">
      <c r="A67" s="47" t="s">
        <v>173</v>
      </c>
      <c r="B67" s="48">
        <f>SUBTOTAL(9,B70:B97)</f>
        <v>4311</v>
      </c>
      <c r="C67" s="48">
        <v>157855</v>
      </c>
      <c r="D67" s="48">
        <f>SUBTOTAL(9,D70:D93)</f>
        <v>18226.560000000001</v>
      </c>
      <c r="E67" s="49">
        <f t="shared" si="4"/>
        <v>4.2279192762700069</v>
      </c>
      <c r="F67" s="49">
        <f t="shared" si="5"/>
        <v>0.1154639384245035</v>
      </c>
    </row>
    <row r="68" spans="1:6" x14ac:dyDescent="0.25">
      <c r="A68" s="50" t="s">
        <v>174</v>
      </c>
      <c r="B68" s="51">
        <f>SUBTOTAL(9,B70:B72)</f>
        <v>5.31</v>
      </c>
      <c r="C68" s="51">
        <v>156</v>
      </c>
      <c r="D68" s="51">
        <f>SUBTOTAL(9,D70:D72)</f>
        <v>91.73</v>
      </c>
      <c r="E68" s="52">
        <f t="shared" si="4"/>
        <v>17.274952919020716</v>
      </c>
      <c r="F68" s="52">
        <f t="shared" si="5"/>
        <v>0.58801282051282056</v>
      </c>
    </row>
    <row r="69" spans="1:6" x14ac:dyDescent="0.25">
      <c r="A69" s="53" t="s">
        <v>149</v>
      </c>
      <c r="B69" s="54">
        <f>SUBTOTAL(9,B70:B70)</f>
        <v>5.31</v>
      </c>
      <c r="C69" s="54">
        <v>6</v>
      </c>
      <c r="D69" s="54">
        <f>SUBTOTAL(9,D70:D70)</f>
        <v>16.829999999999998</v>
      </c>
      <c r="E69" s="55">
        <f t="shared" si="4"/>
        <v>3.1694915254237288</v>
      </c>
      <c r="F69" s="55">
        <f t="shared" si="5"/>
        <v>2.8049999999999997</v>
      </c>
    </row>
    <row r="70" spans="1:6" x14ac:dyDescent="0.25">
      <c r="A70" s="34" t="s">
        <v>152</v>
      </c>
      <c r="B70" s="35">
        <v>5.31</v>
      </c>
      <c r="C70" s="35"/>
      <c r="D70" s="35">
        <v>16.829999999999998</v>
      </c>
      <c r="E70" s="36">
        <f t="shared" si="4"/>
        <v>3.1694915254237288</v>
      </c>
      <c r="F70" s="36" t="str">
        <f t="shared" si="5"/>
        <v>-</v>
      </c>
    </row>
    <row r="71" spans="1:6" x14ac:dyDescent="0.25">
      <c r="A71" s="53" t="s">
        <v>146</v>
      </c>
      <c r="B71" s="54">
        <f>SUBTOTAL(9,B72:B72)</f>
        <v>0</v>
      </c>
      <c r="C71" s="54">
        <v>150</v>
      </c>
      <c r="D71" s="54">
        <f>SUBTOTAL(9,D72:D72)</f>
        <v>74.900000000000006</v>
      </c>
      <c r="E71" s="55" t="str">
        <f t="shared" si="4"/>
        <v>-</v>
      </c>
      <c r="F71" s="55">
        <f t="shared" si="5"/>
        <v>0.49933333333333335</v>
      </c>
    </row>
    <row r="72" spans="1:6" x14ac:dyDescent="0.25">
      <c r="A72" s="34" t="s">
        <v>175</v>
      </c>
      <c r="B72" s="35">
        <v>0</v>
      </c>
      <c r="C72" s="35"/>
      <c r="D72" s="35">
        <v>74.900000000000006</v>
      </c>
      <c r="E72" s="36" t="str">
        <f t="shared" si="4"/>
        <v>-</v>
      </c>
      <c r="F72" s="36" t="str">
        <f t="shared" si="5"/>
        <v>-</v>
      </c>
    </row>
    <row r="73" spans="1:6" x14ac:dyDescent="0.25">
      <c r="A73" s="50" t="s">
        <v>176</v>
      </c>
      <c r="B73" s="51">
        <f>SUBTOTAL(9,B75:B87)</f>
        <v>4095.6899999999996</v>
      </c>
      <c r="C73" s="51">
        <v>2150</v>
      </c>
      <c r="D73" s="51">
        <f>SUBTOTAL(9,D75:D87)</f>
        <v>2515.15</v>
      </c>
      <c r="E73" s="52">
        <f t="shared" si="4"/>
        <v>0.61409677001921537</v>
      </c>
      <c r="F73" s="52">
        <f t="shared" si="5"/>
        <v>1.1698372093023257</v>
      </c>
    </row>
    <row r="74" spans="1:6" x14ac:dyDescent="0.25">
      <c r="A74" s="53" t="s">
        <v>149</v>
      </c>
      <c r="B74" s="54">
        <f>SUBTOTAL(9,B75:B75)</f>
        <v>1130.69</v>
      </c>
      <c r="C74" s="54">
        <v>1000</v>
      </c>
      <c r="D74" s="54">
        <f>SUBTOTAL(9,D75:D75)</f>
        <v>1216.17</v>
      </c>
      <c r="E74" s="55">
        <f t="shared" si="4"/>
        <v>1.0755998549558234</v>
      </c>
      <c r="F74" s="55">
        <f t="shared" si="5"/>
        <v>1.21617</v>
      </c>
    </row>
    <row r="75" spans="1:6" x14ac:dyDescent="0.25">
      <c r="A75" s="34" t="s">
        <v>152</v>
      </c>
      <c r="B75" s="35">
        <v>1130.69</v>
      </c>
      <c r="C75" s="35"/>
      <c r="D75" s="35">
        <v>1216.17</v>
      </c>
      <c r="E75" s="36">
        <f t="shared" si="4"/>
        <v>1.0755998549558234</v>
      </c>
      <c r="F75" s="36" t="str">
        <f t="shared" si="5"/>
        <v>-</v>
      </c>
    </row>
    <row r="76" spans="1:6" x14ac:dyDescent="0.25">
      <c r="A76" s="53" t="s">
        <v>141</v>
      </c>
      <c r="B76" s="54">
        <f>SUBTOTAL(9,B77:B80)</f>
        <v>359.15</v>
      </c>
      <c r="C76" s="54">
        <v>450</v>
      </c>
      <c r="D76" s="54">
        <f>SUBTOTAL(9,D77:D80)</f>
        <v>296.32</v>
      </c>
      <c r="E76" s="55">
        <f t="shared" si="4"/>
        <v>0.8250591674787694</v>
      </c>
      <c r="F76" s="55">
        <f t="shared" si="5"/>
        <v>0.6584888888888889</v>
      </c>
    </row>
    <row r="77" spans="1:6" x14ac:dyDescent="0.25">
      <c r="A77" s="34" t="s">
        <v>160</v>
      </c>
      <c r="B77" s="35">
        <v>0</v>
      </c>
      <c r="C77" s="35"/>
      <c r="D77" s="35">
        <v>129</v>
      </c>
      <c r="E77" s="36" t="str">
        <f t="shared" si="4"/>
        <v>-</v>
      </c>
      <c r="F77" s="36" t="str">
        <f t="shared" si="5"/>
        <v>-</v>
      </c>
    </row>
    <row r="78" spans="1:6" x14ac:dyDescent="0.25">
      <c r="A78" s="34" t="s">
        <v>166</v>
      </c>
      <c r="B78" s="35">
        <v>134.84</v>
      </c>
      <c r="C78" s="35"/>
      <c r="D78" s="35">
        <v>0</v>
      </c>
      <c r="E78" s="36">
        <f t="shared" ref="E78" si="6">IF(B78&lt;&gt;0,D78/B78,"-")</f>
        <v>0</v>
      </c>
      <c r="F78" s="36" t="str">
        <f t="shared" ref="F78" si="7">IF(C78&lt;&gt;0,D78/C78,"-")</f>
        <v>-</v>
      </c>
    </row>
    <row r="79" spans="1:6" x14ac:dyDescent="0.25">
      <c r="A79" s="34" t="s">
        <v>143</v>
      </c>
      <c r="B79" s="35">
        <v>0</v>
      </c>
      <c r="C79" s="35"/>
      <c r="D79" s="35">
        <v>0</v>
      </c>
      <c r="E79" s="36" t="str">
        <f t="shared" si="4"/>
        <v>-</v>
      </c>
      <c r="F79" s="36" t="str">
        <f t="shared" si="5"/>
        <v>-</v>
      </c>
    </row>
    <row r="80" spans="1:6" x14ac:dyDescent="0.25">
      <c r="A80" s="34" t="s">
        <v>145</v>
      </c>
      <c r="B80" s="35">
        <v>224.31</v>
      </c>
      <c r="C80" s="35"/>
      <c r="D80" s="35">
        <v>167.32</v>
      </c>
      <c r="E80" s="36">
        <f t="shared" si="4"/>
        <v>0.74593196914983728</v>
      </c>
      <c r="F80" s="36" t="str">
        <f t="shared" si="5"/>
        <v>-</v>
      </c>
    </row>
    <row r="81" spans="1:6" x14ac:dyDescent="0.25">
      <c r="A81" s="53" t="s">
        <v>171</v>
      </c>
      <c r="B81" s="54">
        <f>SUBTOTAL(9,B82:B82)</f>
        <v>0</v>
      </c>
      <c r="C81" s="54">
        <v>0</v>
      </c>
      <c r="D81" s="54">
        <f>SUBTOTAL(9,D82:D82)</f>
        <v>8</v>
      </c>
      <c r="E81" s="55" t="str">
        <f t="shared" si="4"/>
        <v>-</v>
      </c>
      <c r="F81" s="55" t="str">
        <f t="shared" si="5"/>
        <v>-</v>
      </c>
    </row>
    <row r="82" spans="1:6" x14ac:dyDescent="0.25">
      <c r="A82" s="34" t="s">
        <v>172</v>
      </c>
      <c r="B82" s="35">
        <v>0</v>
      </c>
      <c r="C82" s="35"/>
      <c r="D82" s="35">
        <v>8</v>
      </c>
      <c r="E82" s="36" t="str">
        <f t="shared" si="4"/>
        <v>-</v>
      </c>
      <c r="F82" s="36" t="str">
        <f t="shared" si="5"/>
        <v>-</v>
      </c>
    </row>
    <row r="83" spans="1:6" x14ac:dyDescent="0.25">
      <c r="A83" s="53" t="s">
        <v>146</v>
      </c>
      <c r="B83" s="54">
        <f>SUBTOTAL(9,B84:B85)</f>
        <v>2605.85</v>
      </c>
      <c r="C83" s="54">
        <v>500</v>
      </c>
      <c r="D83" s="54">
        <f>SUBTOTAL(9,D84:D85)</f>
        <v>994.66</v>
      </c>
      <c r="E83" s="55">
        <f t="shared" si="4"/>
        <v>0.38170270736995604</v>
      </c>
      <c r="F83" s="55">
        <f t="shared" si="5"/>
        <v>1.98932</v>
      </c>
    </row>
    <row r="84" spans="1:6" x14ac:dyDescent="0.25">
      <c r="A84" s="34" t="s">
        <v>147</v>
      </c>
      <c r="B84" s="35">
        <v>2605.85</v>
      </c>
      <c r="C84" s="35"/>
      <c r="D84" s="35">
        <v>964.66</v>
      </c>
      <c r="E84" s="36">
        <f t="shared" si="4"/>
        <v>0.37019014908762976</v>
      </c>
      <c r="F84" s="36" t="str">
        <f t="shared" si="5"/>
        <v>-</v>
      </c>
    </row>
    <row r="85" spans="1:6" x14ac:dyDescent="0.25">
      <c r="A85" s="34" t="s">
        <v>175</v>
      </c>
      <c r="B85" s="35">
        <v>0</v>
      </c>
      <c r="C85" s="35"/>
      <c r="D85" s="35">
        <v>30</v>
      </c>
      <c r="E85" s="36" t="str">
        <f t="shared" si="4"/>
        <v>-</v>
      </c>
      <c r="F85" s="36" t="str">
        <f t="shared" si="5"/>
        <v>-</v>
      </c>
    </row>
    <row r="86" spans="1:6" x14ac:dyDescent="0.25">
      <c r="A86" s="53" t="s">
        <v>177</v>
      </c>
      <c r="B86" s="54">
        <f>SUBTOTAL(9,B87:B87)</f>
        <v>0</v>
      </c>
      <c r="C86" s="54">
        <v>200</v>
      </c>
      <c r="D86" s="54">
        <f>SUBTOTAL(9,D87:D87)</f>
        <v>0</v>
      </c>
      <c r="E86" s="55" t="str">
        <f t="shared" si="4"/>
        <v>-</v>
      </c>
      <c r="F86" s="55">
        <f t="shared" si="5"/>
        <v>0</v>
      </c>
    </row>
    <row r="87" spans="1:6" x14ac:dyDescent="0.25">
      <c r="A87" s="34" t="s">
        <v>178</v>
      </c>
      <c r="B87" s="35">
        <v>0</v>
      </c>
      <c r="C87" s="35"/>
      <c r="D87" s="35">
        <v>0</v>
      </c>
      <c r="E87" s="36" t="str">
        <f t="shared" si="4"/>
        <v>-</v>
      </c>
      <c r="F87" s="36" t="str">
        <f t="shared" si="5"/>
        <v>-</v>
      </c>
    </row>
    <row r="88" spans="1:6" x14ac:dyDescent="0.25">
      <c r="A88" s="50" t="s">
        <v>179</v>
      </c>
      <c r="B88" s="51">
        <f>SUBTOTAL(9,B90:B93)</f>
        <v>0</v>
      </c>
      <c r="C88" s="51">
        <v>155549</v>
      </c>
      <c r="D88" s="51">
        <f>SUBTOTAL(9,D90:D93)</f>
        <v>15619.68</v>
      </c>
      <c r="E88" s="52" t="str">
        <f t="shared" si="4"/>
        <v>-</v>
      </c>
      <c r="F88" s="52">
        <f t="shared" si="5"/>
        <v>0.10041646040797433</v>
      </c>
    </row>
    <row r="89" spans="1:6" x14ac:dyDescent="0.25">
      <c r="A89" s="53" t="s">
        <v>141</v>
      </c>
      <c r="B89" s="54">
        <f>SUBTOTAL(9,B90:B90)</f>
        <v>0</v>
      </c>
      <c r="C89" s="54">
        <v>3500</v>
      </c>
      <c r="D89" s="54">
        <f>SUBTOTAL(9,D90:D90)</f>
        <v>0</v>
      </c>
      <c r="E89" s="55" t="str">
        <f t="shared" si="4"/>
        <v>-</v>
      </c>
      <c r="F89" s="55">
        <f t="shared" si="5"/>
        <v>0</v>
      </c>
    </row>
    <row r="90" spans="1:6" x14ac:dyDescent="0.25">
      <c r="A90" s="34" t="s">
        <v>143</v>
      </c>
      <c r="B90" s="35">
        <v>0</v>
      </c>
      <c r="C90" s="35"/>
      <c r="D90" s="35">
        <v>0</v>
      </c>
      <c r="E90" s="36" t="str">
        <f t="shared" si="4"/>
        <v>-</v>
      </c>
      <c r="F90" s="36" t="str">
        <f t="shared" si="5"/>
        <v>-</v>
      </c>
    </row>
    <row r="91" spans="1:6" x14ac:dyDescent="0.25">
      <c r="A91" s="53" t="s">
        <v>180</v>
      </c>
      <c r="B91" s="54">
        <f>SUBTOTAL(9,B92:B93)</f>
        <v>0</v>
      </c>
      <c r="C91" s="54">
        <v>152049</v>
      </c>
      <c r="D91" s="54">
        <f>SUBTOTAL(9,D92:D93)</f>
        <v>15619.68</v>
      </c>
      <c r="E91" s="55" t="str">
        <f t="shared" si="4"/>
        <v>-</v>
      </c>
      <c r="F91" s="55">
        <f t="shared" si="5"/>
        <v>0.10272793638892726</v>
      </c>
    </row>
    <row r="92" spans="1:6" x14ac:dyDescent="0.25">
      <c r="A92" s="34" t="s">
        <v>181</v>
      </c>
      <c r="B92" s="35">
        <v>0</v>
      </c>
      <c r="C92" s="35"/>
      <c r="D92" s="35">
        <v>517.5</v>
      </c>
      <c r="E92" s="36" t="str">
        <f t="shared" ref="E92:E97" si="8">IF(B92&lt;&gt;0,D92/B92,"-")</f>
        <v>-</v>
      </c>
      <c r="F92" s="36" t="str">
        <f t="shared" si="5"/>
        <v>-</v>
      </c>
    </row>
    <row r="93" spans="1:6" x14ac:dyDescent="0.25">
      <c r="A93" s="34" t="s">
        <v>182</v>
      </c>
      <c r="B93" s="35">
        <v>0</v>
      </c>
      <c r="C93" s="35"/>
      <c r="D93" s="35">
        <v>15102.18</v>
      </c>
      <c r="E93" s="36" t="str">
        <f t="shared" si="8"/>
        <v>-</v>
      </c>
      <c r="F93" s="36" t="str">
        <f t="shared" si="5"/>
        <v>-</v>
      </c>
    </row>
    <row r="94" spans="1:6" x14ac:dyDescent="0.25">
      <c r="A94" s="50" t="s">
        <v>190</v>
      </c>
      <c r="B94" s="51">
        <f>SUBTOTAL(9,B96:B97)</f>
        <v>210</v>
      </c>
      <c r="C94" s="51">
        <v>155549</v>
      </c>
      <c r="D94" s="51">
        <f>SUBTOTAL(9,D96:D97)</f>
        <v>0</v>
      </c>
      <c r="E94" s="52">
        <f t="shared" si="8"/>
        <v>0</v>
      </c>
      <c r="F94" s="52">
        <f t="shared" ref="F94:F97" si="9">IF(C94&lt;&gt;0,D94/C94,"-")</f>
        <v>0</v>
      </c>
    </row>
    <row r="95" spans="1:6" x14ac:dyDescent="0.25">
      <c r="A95" s="53" t="s">
        <v>191</v>
      </c>
      <c r="B95" s="54">
        <f>SUBTOTAL(9,B96:B97)</f>
        <v>210</v>
      </c>
      <c r="C95" s="54">
        <v>3500</v>
      </c>
      <c r="D95" s="54">
        <f>SUBTOTAL(9,D96:D97)</f>
        <v>0</v>
      </c>
      <c r="E95" s="55">
        <f t="shared" si="8"/>
        <v>0</v>
      </c>
      <c r="F95" s="55">
        <f t="shared" si="9"/>
        <v>0</v>
      </c>
    </row>
    <row r="96" spans="1:6" ht="20.100000000000001" customHeight="1" x14ac:dyDescent="0.25">
      <c r="A96" s="34" t="s">
        <v>192</v>
      </c>
      <c r="B96" s="35">
        <v>149.07</v>
      </c>
      <c r="C96" s="35">
        <v>0</v>
      </c>
      <c r="D96" s="35">
        <v>0</v>
      </c>
      <c r="E96" s="36">
        <f t="shared" si="8"/>
        <v>0</v>
      </c>
      <c r="F96" s="36" t="str">
        <f t="shared" si="9"/>
        <v>-</v>
      </c>
    </row>
    <row r="97" spans="1:6" x14ac:dyDescent="0.25">
      <c r="A97" s="58" t="s">
        <v>193</v>
      </c>
      <c r="B97" s="56">
        <v>60.93</v>
      </c>
      <c r="C97" s="56">
        <v>0</v>
      </c>
      <c r="D97" s="56">
        <v>0</v>
      </c>
      <c r="E97" s="59">
        <f t="shared" si="8"/>
        <v>0</v>
      </c>
      <c r="F97" s="59" t="str">
        <f t="shared" si="9"/>
        <v>-</v>
      </c>
    </row>
    <row r="98" spans="1:6" ht="15.75" x14ac:dyDescent="0.25">
      <c r="A98" s="37" t="s">
        <v>54</v>
      </c>
      <c r="B98" s="38">
        <f>IFERROR(SUBTOTAL(9,B30:B97),0)</f>
        <v>318425.55000000005</v>
      </c>
      <c r="C98" s="38">
        <v>888752</v>
      </c>
      <c r="D98" s="38">
        <f>IFERROR(SUBTOTAL(9,D30:D94),0)</f>
        <v>356001.69</v>
      </c>
      <c r="E98" s="39">
        <f>IF(B98&lt;&gt;0,D98/D98,"-")</f>
        <v>1</v>
      </c>
      <c r="F98" s="39">
        <f t="shared" si="5"/>
        <v>0.40056358804255854</v>
      </c>
    </row>
    <row r="99" spans="1:6" x14ac:dyDescent="0.25">
      <c r="E99" s="11"/>
      <c r="F99" s="11"/>
    </row>
  </sheetData>
  <mergeCells count="3">
    <mergeCell ref="A2:F2"/>
    <mergeCell ref="A1:F1"/>
    <mergeCell ref="A14:F14"/>
  </mergeCells>
  <pageMargins left="0.70866141732283505" right="0.70866141732283505" top="0.74803149606299202" bottom="0.74803149606299202" header="0.31496062992126" footer="0.31496062992126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Kristina Konjetić</cp:lastModifiedBy>
  <cp:lastPrinted>2026-07-28T13:15:13Z</cp:lastPrinted>
  <dcterms:created xsi:type="dcterms:W3CDTF">2026-07-27T07:48:06Z</dcterms:created>
  <dcterms:modified xsi:type="dcterms:W3CDTF">2026-07-28T13:56:09Z</dcterms:modified>
</cp:coreProperties>
</file>